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Sur" sheetId="26" r:id="rId3"/>
    <sheet name="Arequipa" sheetId="18" r:id="rId4"/>
    <sheet name="Cusco" sheetId="20" r:id="rId5"/>
    <sheet name="Madre de Dios" sheetId="21" state="hidden" r:id="rId6"/>
    <sheet name="Moquegua" sheetId="27" r:id="rId7"/>
    <sheet name="Puno" sheetId="28" r:id="rId8"/>
    <sheet name="Tacna" sheetId="29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2" hidden="1">Sur!#REF!</definedName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L63" i="20" l="1"/>
  <c r="F130" i="26" l="1"/>
  <c r="G130" i="26"/>
  <c r="H130" i="26"/>
  <c r="I130" i="26"/>
  <c r="K130" i="26"/>
  <c r="E130" i="26"/>
  <c r="F125" i="26"/>
  <c r="G125" i="26"/>
  <c r="H125" i="26"/>
  <c r="I125" i="26"/>
  <c r="J125" i="26"/>
  <c r="K125" i="26"/>
  <c r="F126" i="26"/>
  <c r="G126" i="26"/>
  <c r="H126" i="26"/>
  <c r="I126" i="26"/>
  <c r="J126" i="26"/>
  <c r="K126" i="26"/>
  <c r="F127" i="26"/>
  <c r="G127" i="26"/>
  <c r="H127" i="26"/>
  <c r="I127" i="26"/>
  <c r="K127" i="26"/>
  <c r="F128" i="26"/>
  <c r="G128" i="26"/>
  <c r="H128" i="26"/>
  <c r="I128" i="26"/>
  <c r="J128" i="26"/>
  <c r="K128" i="26"/>
  <c r="F129" i="26"/>
  <c r="G129" i="26"/>
  <c r="H129" i="26"/>
  <c r="I129" i="26"/>
  <c r="J129" i="26"/>
  <c r="K129" i="26"/>
  <c r="E129" i="26"/>
  <c r="E128" i="26"/>
  <c r="E127" i="26"/>
  <c r="E126" i="26"/>
  <c r="E125" i="26"/>
  <c r="M56" i="26"/>
  <c r="K56" i="26"/>
  <c r="H62" i="26"/>
  <c r="F62" i="26"/>
  <c r="M43" i="26"/>
  <c r="M42" i="26"/>
  <c r="M41" i="26"/>
  <c r="M40" i="26"/>
  <c r="M39" i="26"/>
  <c r="J43" i="26"/>
  <c r="I43" i="26"/>
  <c r="H43" i="26"/>
  <c r="G43" i="26"/>
  <c r="J42" i="26"/>
  <c r="I42" i="26"/>
  <c r="H42" i="26"/>
  <c r="G42" i="26"/>
  <c r="J41" i="26"/>
  <c r="I41" i="26"/>
  <c r="H41" i="26"/>
  <c r="G41" i="26"/>
  <c r="J40" i="26"/>
  <c r="I40" i="26"/>
  <c r="H40" i="26"/>
  <c r="G40" i="26"/>
  <c r="J39" i="26"/>
  <c r="I39" i="26"/>
  <c r="H39" i="26"/>
  <c r="G39" i="26"/>
  <c r="F42" i="26"/>
  <c r="L42" i="26" s="1"/>
  <c r="E42" i="26"/>
  <c r="E43" i="26"/>
  <c r="F43" i="26"/>
  <c r="F41" i="26"/>
  <c r="L41" i="26" s="1"/>
  <c r="E41" i="26"/>
  <c r="F40" i="26"/>
  <c r="E40" i="26"/>
  <c r="K40" i="26" s="1"/>
  <c r="L69" i="29"/>
  <c r="L68" i="29"/>
  <c r="L67" i="29"/>
  <c r="L66" i="29"/>
  <c r="N83" i="29"/>
  <c r="K83" i="29"/>
  <c r="J83" i="29"/>
  <c r="I83" i="29"/>
  <c r="H83" i="29"/>
  <c r="G83" i="29"/>
  <c r="F83" i="29"/>
  <c r="E83" i="29"/>
  <c r="N83" i="28"/>
  <c r="K83" i="28"/>
  <c r="J83" i="28"/>
  <c r="I83" i="28"/>
  <c r="H83" i="28"/>
  <c r="G83" i="28"/>
  <c r="F83" i="28"/>
  <c r="E83" i="28"/>
  <c r="N83" i="27"/>
  <c r="K83" i="27"/>
  <c r="J83" i="27"/>
  <c r="J127" i="26" s="1"/>
  <c r="J130" i="26" s="1"/>
  <c r="I83" i="27"/>
  <c r="H83" i="27"/>
  <c r="G83" i="27"/>
  <c r="F83" i="27"/>
  <c r="E83" i="27"/>
  <c r="H83" i="20"/>
  <c r="G83" i="20"/>
  <c r="F83" i="20"/>
  <c r="E83" i="20"/>
  <c r="L83" i="18"/>
  <c r="K83" i="18"/>
  <c r="J83" i="18"/>
  <c r="I83" i="18"/>
  <c r="H83" i="18"/>
  <c r="G83" i="18"/>
  <c r="F83" i="18"/>
  <c r="E83" i="18"/>
  <c r="I84" i="26"/>
  <c r="H84" i="26"/>
  <c r="G84" i="26"/>
  <c r="F84" i="26"/>
  <c r="E84" i="26"/>
  <c r="D84" i="26"/>
  <c r="I83" i="26"/>
  <c r="H83" i="26"/>
  <c r="G83" i="26"/>
  <c r="F83" i="26"/>
  <c r="E83" i="26"/>
  <c r="D83" i="26"/>
  <c r="I82" i="26"/>
  <c r="H82" i="26"/>
  <c r="G82" i="26"/>
  <c r="F82" i="26"/>
  <c r="E82" i="26"/>
  <c r="D82" i="26"/>
  <c r="I81" i="26"/>
  <c r="H81" i="26"/>
  <c r="G81" i="26"/>
  <c r="F81" i="26"/>
  <c r="E81" i="26"/>
  <c r="D81" i="26"/>
  <c r="I80" i="26"/>
  <c r="H80" i="26"/>
  <c r="G80" i="26"/>
  <c r="F80" i="26"/>
  <c r="E80" i="26"/>
  <c r="D80" i="26"/>
  <c r="I79" i="26"/>
  <c r="H79" i="26"/>
  <c r="G79" i="26"/>
  <c r="F79" i="26"/>
  <c r="E79" i="26"/>
  <c r="D79" i="26"/>
  <c r="I78" i="26"/>
  <c r="H78" i="26"/>
  <c r="G78" i="26"/>
  <c r="F78" i="26"/>
  <c r="E78" i="26"/>
  <c r="D78" i="26"/>
  <c r="I77" i="26"/>
  <c r="H77" i="26"/>
  <c r="G77" i="26"/>
  <c r="F77" i="26"/>
  <c r="E77" i="26"/>
  <c r="D77" i="26"/>
  <c r="I76" i="26"/>
  <c r="H76" i="26"/>
  <c r="G76" i="26"/>
  <c r="F76" i="26"/>
  <c r="E76" i="26"/>
  <c r="D76" i="26"/>
  <c r="C34" i="18"/>
  <c r="K43" i="26" l="1"/>
  <c r="L40" i="26"/>
  <c r="L43" i="26"/>
  <c r="K41" i="26"/>
  <c r="K42" i="26"/>
  <c r="K119" i="26" l="1"/>
  <c r="J119" i="26"/>
  <c r="I119" i="26"/>
  <c r="H119" i="26"/>
  <c r="G119" i="26"/>
  <c r="F119" i="26"/>
  <c r="E119" i="26"/>
  <c r="F140" i="26"/>
  <c r="G140" i="26"/>
  <c r="H140" i="26"/>
  <c r="I140" i="26"/>
  <c r="J140" i="26"/>
  <c r="K140" i="26"/>
  <c r="E140" i="26"/>
  <c r="L118" i="26"/>
  <c r="L117" i="26"/>
  <c r="L116" i="26"/>
  <c r="L115" i="26"/>
  <c r="L114" i="26"/>
  <c r="L113" i="26"/>
  <c r="L112" i="26"/>
  <c r="L111" i="26"/>
  <c r="L110" i="26"/>
  <c r="L109" i="26"/>
  <c r="L108" i="26"/>
  <c r="L107" i="26"/>
  <c r="L106" i="26"/>
  <c r="L105" i="26"/>
  <c r="L104" i="26"/>
  <c r="L103" i="26"/>
  <c r="L102" i="26"/>
  <c r="L101" i="26"/>
  <c r="L100" i="26"/>
  <c r="L99" i="26"/>
  <c r="I3" i="26" l="1"/>
  <c r="N119" i="26"/>
  <c r="B4" i="26"/>
  <c r="B4" i="29"/>
  <c r="I3" i="29"/>
  <c r="B3" i="29"/>
  <c r="B4" i="28"/>
  <c r="I3" i="28"/>
  <c r="B3" i="28"/>
  <c r="B4" i="27"/>
  <c r="I3" i="27"/>
  <c r="B3" i="27"/>
  <c r="B4" i="21"/>
  <c r="I3" i="21"/>
  <c r="B3" i="21"/>
  <c r="B4" i="20"/>
  <c r="I3" i="20"/>
  <c r="B3" i="20"/>
  <c r="I3" i="18"/>
  <c r="B4" i="18"/>
  <c r="L82" i="27"/>
  <c r="L81" i="27"/>
  <c r="L80" i="27"/>
  <c r="L79" i="27"/>
  <c r="L78" i="27"/>
  <c r="L77" i="27"/>
  <c r="L76" i="27"/>
  <c r="L75" i="27"/>
  <c r="L74" i="27"/>
  <c r="L73" i="27"/>
  <c r="L72" i="27"/>
  <c r="L71" i="27"/>
  <c r="L70" i="27"/>
  <c r="L69" i="27"/>
  <c r="L68" i="27"/>
  <c r="L67" i="27"/>
  <c r="L66" i="27"/>
  <c r="L63" i="27"/>
  <c r="L65" i="27"/>
  <c r="L64" i="27"/>
  <c r="L68" i="20"/>
  <c r="L64" i="20"/>
  <c r="L67" i="20"/>
  <c r="L73" i="20"/>
  <c r="L69" i="20"/>
  <c r="L75" i="20"/>
  <c r="L66" i="20"/>
  <c r="L82" i="29"/>
  <c r="L81" i="29"/>
  <c r="L80" i="29"/>
  <c r="L79" i="29"/>
  <c r="L78" i="29"/>
  <c r="L77" i="29"/>
  <c r="L76" i="29"/>
  <c r="L75" i="29"/>
  <c r="L74" i="29"/>
  <c r="L73" i="29"/>
  <c r="L72" i="29"/>
  <c r="L71" i="29"/>
  <c r="L70" i="29"/>
  <c r="L65" i="29"/>
  <c r="L63" i="29"/>
  <c r="L64" i="29"/>
  <c r="L82" i="28"/>
  <c r="L81" i="28"/>
  <c r="L80" i="28"/>
  <c r="L79" i="28"/>
  <c r="L78" i="28"/>
  <c r="L77" i="28"/>
  <c r="L76" i="28"/>
  <c r="L75" i="28"/>
  <c r="L66" i="28"/>
  <c r="L69" i="28"/>
  <c r="L68" i="28"/>
  <c r="L67" i="28"/>
  <c r="L70" i="28"/>
  <c r="L63" i="28"/>
  <c r="L71" i="28"/>
  <c r="L74" i="28"/>
  <c r="L72" i="28"/>
  <c r="L73" i="28"/>
  <c r="L65" i="28"/>
  <c r="L64" i="28"/>
  <c r="N83" i="20"/>
  <c r="K83" i="20"/>
  <c r="J83" i="20"/>
  <c r="I83" i="20"/>
  <c r="L82" i="20"/>
  <c r="L81" i="20"/>
  <c r="L80" i="20"/>
  <c r="L79" i="20"/>
  <c r="L78" i="20"/>
  <c r="L76" i="20"/>
  <c r="L70" i="20"/>
  <c r="L72" i="20"/>
  <c r="L65" i="20"/>
  <c r="L74" i="20"/>
  <c r="L77" i="20"/>
  <c r="L71" i="20"/>
  <c r="L82" i="18"/>
  <c r="L81" i="18"/>
  <c r="L80" i="18"/>
  <c r="L79" i="18"/>
  <c r="L78" i="18"/>
  <c r="L77" i="18"/>
  <c r="L69" i="18"/>
  <c r="L70" i="18"/>
  <c r="L73" i="18"/>
  <c r="L68" i="18"/>
  <c r="L74" i="18"/>
  <c r="L63" i="18"/>
  <c r="L67" i="18"/>
  <c r="L72" i="18"/>
  <c r="L66" i="18"/>
  <c r="L71" i="18"/>
  <c r="L65" i="18"/>
  <c r="L76" i="18"/>
  <c r="L75" i="18"/>
  <c r="N83" i="18"/>
  <c r="I49" i="29"/>
  <c r="H49" i="29"/>
  <c r="G49" i="29"/>
  <c r="F49" i="29"/>
  <c r="E49" i="29"/>
  <c r="D49" i="29"/>
  <c r="M48" i="29"/>
  <c r="L48" i="29"/>
  <c r="K48" i="29"/>
  <c r="M47" i="29"/>
  <c r="L47" i="29"/>
  <c r="K47" i="29"/>
  <c r="M46" i="29"/>
  <c r="L46" i="29"/>
  <c r="K46" i="29"/>
  <c r="M45" i="29"/>
  <c r="L45" i="29"/>
  <c r="K45" i="29"/>
  <c r="M44" i="29"/>
  <c r="L44" i="29"/>
  <c r="K44" i="29"/>
  <c r="M43" i="29"/>
  <c r="L43" i="29"/>
  <c r="K43" i="29"/>
  <c r="M42" i="29"/>
  <c r="L42" i="29"/>
  <c r="K42" i="29"/>
  <c r="M41" i="29"/>
  <c r="L41" i="29"/>
  <c r="K41" i="29"/>
  <c r="M40" i="29"/>
  <c r="L40" i="29"/>
  <c r="K40" i="29"/>
  <c r="I49" i="28"/>
  <c r="H49" i="28"/>
  <c r="G49" i="28"/>
  <c r="F49" i="28"/>
  <c r="E49" i="28"/>
  <c r="D49" i="28"/>
  <c r="M48" i="28"/>
  <c r="L48" i="28"/>
  <c r="K48" i="28"/>
  <c r="M47" i="28"/>
  <c r="L47" i="28"/>
  <c r="K47" i="28"/>
  <c r="M46" i="28"/>
  <c r="L46" i="28"/>
  <c r="K46" i="28"/>
  <c r="M45" i="28"/>
  <c r="L45" i="28"/>
  <c r="K45" i="28"/>
  <c r="M44" i="28"/>
  <c r="L44" i="28"/>
  <c r="K44" i="28"/>
  <c r="M43" i="28"/>
  <c r="L43" i="28"/>
  <c r="K43" i="28"/>
  <c r="M42" i="28"/>
  <c r="L42" i="28"/>
  <c r="K42" i="28"/>
  <c r="M41" i="28"/>
  <c r="L41" i="28"/>
  <c r="K41" i="28"/>
  <c r="M40" i="28"/>
  <c r="L40" i="28"/>
  <c r="K40" i="28"/>
  <c r="I49" i="27"/>
  <c r="H49" i="27"/>
  <c r="G49" i="27"/>
  <c r="F49" i="27"/>
  <c r="E49" i="27"/>
  <c r="D49" i="27"/>
  <c r="M48" i="27"/>
  <c r="L48" i="27"/>
  <c r="K48" i="27"/>
  <c r="M47" i="27"/>
  <c r="L47" i="27"/>
  <c r="K47" i="27"/>
  <c r="M46" i="27"/>
  <c r="L46" i="27"/>
  <c r="K46" i="27"/>
  <c r="M45" i="27"/>
  <c r="L45" i="27"/>
  <c r="K45" i="27"/>
  <c r="M44" i="27"/>
  <c r="L44" i="27"/>
  <c r="K44" i="27"/>
  <c r="M43" i="27"/>
  <c r="L43" i="27"/>
  <c r="K43" i="27"/>
  <c r="M42" i="27"/>
  <c r="L42" i="27"/>
  <c r="K42" i="27"/>
  <c r="M41" i="27"/>
  <c r="L41" i="27"/>
  <c r="K41" i="27"/>
  <c r="M40" i="27"/>
  <c r="L40" i="27"/>
  <c r="K40" i="27"/>
  <c r="I49" i="20"/>
  <c r="H49" i="20"/>
  <c r="G49" i="20"/>
  <c r="F49" i="20"/>
  <c r="E49" i="20"/>
  <c r="M48" i="20"/>
  <c r="L48" i="20"/>
  <c r="D49" i="20"/>
  <c r="M47" i="20"/>
  <c r="L47" i="20"/>
  <c r="K47" i="20"/>
  <c r="M46" i="20"/>
  <c r="L46" i="20"/>
  <c r="K46" i="20"/>
  <c r="M45" i="20"/>
  <c r="L45" i="20"/>
  <c r="K45" i="20"/>
  <c r="M44" i="20"/>
  <c r="L44" i="20"/>
  <c r="K44" i="20"/>
  <c r="M43" i="20"/>
  <c r="L43" i="20"/>
  <c r="K43" i="20"/>
  <c r="M42" i="20"/>
  <c r="L42" i="20"/>
  <c r="K42" i="20"/>
  <c r="M41" i="20"/>
  <c r="L41" i="20"/>
  <c r="K41" i="20"/>
  <c r="M40" i="20"/>
  <c r="L40" i="20"/>
  <c r="K40" i="20"/>
  <c r="L41" i="18"/>
  <c r="L42" i="18"/>
  <c r="L43" i="18"/>
  <c r="L44" i="18"/>
  <c r="L45" i="18"/>
  <c r="L46" i="18"/>
  <c r="L47" i="18"/>
  <c r="L48" i="18"/>
  <c r="L40" i="18"/>
  <c r="H49" i="18"/>
  <c r="E49" i="18"/>
  <c r="K41" i="18"/>
  <c r="M41" i="18"/>
  <c r="K42" i="18"/>
  <c r="M42" i="18"/>
  <c r="K43" i="18"/>
  <c r="M43" i="18"/>
  <c r="K44" i="18"/>
  <c r="M44" i="18"/>
  <c r="K45" i="18"/>
  <c r="M45" i="18"/>
  <c r="K46" i="18"/>
  <c r="M46" i="18"/>
  <c r="K47" i="18"/>
  <c r="M47" i="18"/>
  <c r="K48" i="18"/>
  <c r="M48" i="18"/>
  <c r="M40" i="18"/>
  <c r="K40" i="18"/>
  <c r="I49" i="18"/>
  <c r="G49" i="18"/>
  <c r="F49" i="18"/>
  <c r="D49" i="18"/>
  <c r="L83" i="29" l="1"/>
  <c r="M71" i="29" s="1"/>
  <c r="L83" i="28"/>
  <c r="M83" i="28" s="1"/>
  <c r="L83" i="27"/>
  <c r="M83" i="27" s="1"/>
  <c r="M49" i="27"/>
  <c r="L49" i="27"/>
  <c r="L49" i="20"/>
  <c r="L64" i="18"/>
  <c r="L49" i="18"/>
  <c r="K80" i="26"/>
  <c r="L82" i="26"/>
  <c r="K77" i="26"/>
  <c r="L76" i="26"/>
  <c r="I85" i="26"/>
  <c r="L78" i="26"/>
  <c r="K79" i="26"/>
  <c r="L80" i="26"/>
  <c r="K81" i="26"/>
  <c r="L84" i="26"/>
  <c r="M77" i="26"/>
  <c r="K78" i="26"/>
  <c r="M79" i="26"/>
  <c r="M81" i="26"/>
  <c r="K82" i="26"/>
  <c r="K84" i="26"/>
  <c r="K83" i="26"/>
  <c r="M83" i="26"/>
  <c r="G85" i="26"/>
  <c r="E85" i="26"/>
  <c r="M76" i="26"/>
  <c r="D85" i="26"/>
  <c r="H85" i="26"/>
  <c r="M78" i="26"/>
  <c r="L79" i="26"/>
  <c r="M80" i="26"/>
  <c r="L81" i="26"/>
  <c r="M82" i="26"/>
  <c r="L83" i="26"/>
  <c r="M84" i="26"/>
  <c r="L119" i="26"/>
  <c r="K76" i="26"/>
  <c r="L77" i="26"/>
  <c r="F85" i="26"/>
  <c r="M79" i="27"/>
  <c r="M73" i="27"/>
  <c r="M67" i="28"/>
  <c r="L83" i="20"/>
  <c r="M78" i="20" s="1"/>
  <c r="K49" i="29"/>
  <c r="L49" i="29"/>
  <c r="M49" i="29"/>
  <c r="M49" i="28"/>
  <c r="L49" i="28"/>
  <c r="N43" i="29"/>
  <c r="K49" i="28"/>
  <c r="K49" i="27"/>
  <c r="M49" i="20"/>
  <c r="K48" i="20"/>
  <c r="K49" i="20" s="1"/>
  <c r="K49" i="18"/>
  <c r="N44" i="18" s="1"/>
  <c r="M49" i="18"/>
  <c r="O81" i="26" l="1"/>
  <c r="M83" i="29"/>
  <c r="M66" i="29"/>
  <c r="M68" i="29"/>
  <c r="M69" i="29"/>
  <c r="M67" i="29"/>
  <c r="M80" i="28"/>
  <c r="M70" i="20"/>
  <c r="M80" i="20"/>
  <c r="N49" i="29"/>
  <c r="C34" i="29"/>
  <c r="N42" i="29"/>
  <c r="N45" i="29"/>
  <c r="N49" i="28"/>
  <c r="C34" i="28"/>
  <c r="N49" i="27"/>
  <c r="C34" i="27"/>
  <c r="N49" i="20"/>
  <c r="C34" i="20"/>
  <c r="O84" i="26"/>
  <c r="M66" i="27"/>
  <c r="O80" i="26"/>
  <c r="M64" i="18"/>
  <c r="O82" i="26"/>
  <c r="O83" i="26"/>
  <c r="L85" i="26"/>
  <c r="H88" i="26" s="1"/>
  <c r="O79" i="26"/>
  <c r="M85" i="26"/>
  <c r="M119" i="26"/>
  <c r="M102" i="26"/>
  <c r="M118" i="26"/>
  <c r="M112" i="26"/>
  <c r="M109" i="26"/>
  <c r="M103" i="26"/>
  <c r="M106" i="26"/>
  <c r="M100" i="26"/>
  <c r="M116" i="26"/>
  <c r="M113" i="26"/>
  <c r="M107" i="26"/>
  <c r="M110" i="26"/>
  <c r="M104" i="26"/>
  <c r="M101" i="26"/>
  <c r="M117" i="26"/>
  <c r="M111" i="26"/>
  <c r="M114" i="26"/>
  <c r="M108" i="26"/>
  <c r="M105" i="26"/>
  <c r="M99" i="26"/>
  <c r="M115" i="26"/>
  <c r="C94" i="26"/>
  <c r="K85" i="26"/>
  <c r="M82" i="29"/>
  <c r="M65" i="29"/>
  <c r="M75" i="29"/>
  <c r="M74" i="29"/>
  <c r="M80" i="29"/>
  <c r="M72" i="29"/>
  <c r="M77" i="29"/>
  <c r="M63" i="29"/>
  <c r="M68" i="28"/>
  <c r="M66" i="28"/>
  <c r="M74" i="28"/>
  <c r="M72" i="28"/>
  <c r="M77" i="28"/>
  <c r="M65" i="28"/>
  <c r="M82" i="28"/>
  <c r="M63" i="28"/>
  <c r="M75" i="28"/>
  <c r="M71" i="27"/>
  <c r="M74" i="27"/>
  <c r="M69" i="27"/>
  <c r="M76" i="27"/>
  <c r="M64" i="27"/>
  <c r="M82" i="27"/>
  <c r="M68" i="27"/>
  <c r="M77" i="27"/>
  <c r="M78" i="27"/>
  <c r="M80" i="27"/>
  <c r="M65" i="27"/>
  <c r="M67" i="27"/>
  <c r="M70" i="27"/>
  <c r="M72" i="27"/>
  <c r="M75" i="27"/>
  <c r="M81" i="27"/>
  <c r="M63" i="27"/>
  <c r="M67" i="20"/>
  <c r="M69" i="20"/>
  <c r="M64" i="20"/>
  <c r="M73" i="20"/>
  <c r="M75" i="20"/>
  <c r="M66" i="20"/>
  <c r="M82" i="20"/>
  <c r="M68" i="20"/>
  <c r="M78" i="29"/>
  <c r="M81" i="29"/>
  <c r="M70" i="29"/>
  <c r="M73" i="29"/>
  <c r="M76" i="29"/>
  <c r="M79" i="29"/>
  <c r="M64" i="29"/>
  <c r="M78" i="28"/>
  <c r="M81" i="28"/>
  <c r="M73" i="28"/>
  <c r="M71" i="28"/>
  <c r="M70" i="28"/>
  <c r="M69" i="28"/>
  <c r="M76" i="28"/>
  <c r="M79" i="28"/>
  <c r="M64" i="28"/>
  <c r="M81" i="20"/>
  <c r="M79" i="20"/>
  <c r="M76" i="20"/>
  <c r="M63" i="20"/>
  <c r="M65" i="20"/>
  <c r="M77" i="20"/>
  <c r="M83" i="20"/>
  <c r="M72" i="20"/>
  <c r="M74" i="20"/>
  <c r="M71" i="20"/>
  <c r="M83" i="18"/>
  <c r="M79" i="18"/>
  <c r="M70" i="18"/>
  <c r="M63" i="18"/>
  <c r="M71" i="18"/>
  <c r="M75" i="18"/>
  <c r="M82" i="18"/>
  <c r="M78" i="18"/>
  <c r="M73" i="18"/>
  <c r="M67" i="18"/>
  <c r="M81" i="18"/>
  <c r="M77" i="18"/>
  <c r="M68" i="18"/>
  <c r="M72" i="18"/>
  <c r="M65" i="18"/>
  <c r="M80" i="18"/>
  <c r="M69" i="18"/>
  <c r="M74" i="18"/>
  <c r="M66" i="18"/>
  <c r="M76" i="18"/>
  <c r="N40" i="29"/>
  <c r="N47" i="29"/>
  <c r="N48" i="29"/>
  <c r="N41" i="29"/>
  <c r="N44" i="29"/>
  <c r="N46" i="29"/>
  <c r="N43" i="28"/>
  <c r="N46" i="28"/>
  <c r="N40" i="28"/>
  <c r="N42" i="28"/>
  <c r="N45" i="28"/>
  <c r="N48" i="28"/>
  <c r="N47" i="28"/>
  <c r="N41" i="28"/>
  <c r="N44" i="28"/>
  <c r="N43" i="27"/>
  <c r="N46" i="27"/>
  <c r="N44" i="27"/>
  <c r="N42" i="27"/>
  <c r="N45" i="27"/>
  <c r="N48" i="27"/>
  <c r="N47" i="27"/>
  <c r="N41" i="27"/>
  <c r="N40" i="27"/>
  <c r="N41" i="20"/>
  <c r="N44" i="20"/>
  <c r="N40" i="20"/>
  <c r="N47" i="20"/>
  <c r="N42" i="20"/>
  <c r="N46" i="20"/>
  <c r="N48" i="20"/>
  <c r="N45" i="20"/>
  <c r="N43" i="20"/>
  <c r="N43" i="18"/>
  <c r="N42" i="18"/>
  <c r="N47" i="18"/>
  <c r="N46" i="18"/>
  <c r="N41" i="18"/>
  <c r="N49" i="18"/>
  <c r="N40" i="18"/>
  <c r="N45" i="18"/>
  <c r="N48" i="18"/>
  <c r="N76" i="26" l="1"/>
  <c r="C70" i="26"/>
  <c r="C58" i="28"/>
  <c r="E88" i="26"/>
  <c r="C58" i="18"/>
  <c r="N85" i="26"/>
  <c r="N77" i="26"/>
  <c r="N83" i="26"/>
  <c r="N84" i="26"/>
  <c r="N80" i="26"/>
  <c r="N78" i="26"/>
  <c r="N79" i="26"/>
  <c r="N81" i="26"/>
  <c r="N82" i="26"/>
  <c r="C58" i="29"/>
  <c r="C58" i="27"/>
  <c r="C58" i="20"/>
  <c r="L52" i="26" l="1"/>
  <c r="L54" i="26"/>
  <c r="L55" i="26"/>
  <c r="L53" i="26"/>
  <c r="L56" i="26"/>
  <c r="L51" i="26"/>
  <c r="G57" i="26"/>
  <c r="G53" i="26"/>
  <c r="G61" i="26"/>
  <c r="G58" i="26"/>
  <c r="G59" i="26"/>
  <c r="G55" i="26"/>
  <c r="G52" i="26"/>
  <c r="G54" i="26"/>
  <c r="G56" i="26"/>
  <c r="G51" i="26"/>
  <c r="G62" i="26"/>
  <c r="G60" i="26"/>
  <c r="L21" i="26"/>
  <c r="K21" i="26"/>
  <c r="L18" i="26"/>
  <c r="K18" i="26"/>
  <c r="L22" i="26"/>
  <c r="K22" i="26"/>
  <c r="L23" i="26"/>
  <c r="K23" i="26"/>
  <c r="M27" i="26"/>
  <c r="M31" i="26" s="1"/>
  <c r="J27" i="26"/>
  <c r="I27" i="26"/>
  <c r="H27" i="26"/>
  <c r="G27" i="26"/>
  <c r="F27" i="26"/>
  <c r="E27" i="26"/>
  <c r="L25" i="26"/>
  <c r="K25" i="26"/>
  <c r="L24" i="26"/>
  <c r="K24" i="26"/>
  <c r="L20" i="26"/>
  <c r="K20" i="26"/>
  <c r="L19" i="26"/>
  <c r="K19" i="26"/>
  <c r="L17" i="26"/>
  <c r="K17" i="26"/>
  <c r="L16" i="26"/>
  <c r="K16" i="26"/>
  <c r="L15" i="26"/>
  <c r="K15" i="26"/>
  <c r="B3" i="26"/>
  <c r="M25" i="29"/>
  <c r="J25" i="29"/>
  <c r="I25" i="29"/>
  <c r="H25" i="29"/>
  <c r="G25" i="29"/>
  <c r="F25" i="29"/>
  <c r="E25" i="29"/>
  <c r="L24" i="29"/>
  <c r="K24" i="29"/>
  <c r="L23" i="29"/>
  <c r="K23" i="29"/>
  <c r="L22" i="29"/>
  <c r="K22" i="29"/>
  <c r="L21" i="29"/>
  <c r="K21" i="29"/>
  <c r="L20" i="29"/>
  <c r="K20" i="29"/>
  <c r="L19" i="29"/>
  <c r="K19" i="29"/>
  <c r="L18" i="29"/>
  <c r="K18" i="29"/>
  <c r="L17" i="29"/>
  <c r="K17" i="29"/>
  <c r="L16" i="29"/>
  <c r="K16" i="29"/>
  <c r="L15" i="29"/>
  <c r="K15" i="29"/>
  <c r="M25" i="28"/>
  <c r="J25" i="28"/>
  <c r="I25" i="28"/>
  <c r="H25" i="28"/>
  <c r="G25" i="28"/>
  <c r="F25" i="28"/>
  <c r="E25" i="28"/>
  <c r="L24" i="28"/>
  <c r="K24" i="28"/>
  <c r="L23" i="28"/>
  <c r="K23" i="28"/>
  <c r="L22" i="28"/>
  <c r="K22" i="28"/>
  <c r="L21" i="28"/>
  <c r="K21" i="28"/>
  <c r="L18" i="28"/>
  <c r="K18" i="28"/>
  <c r="L15" i="28"/>
  <c r="K15" i="28"/>
  <c r="L19" i="28"/>
  <c r="K19" i="28"/>
  <c r="L20" i="28"/>
  <c r="K20" i="28"/>
  <c r="L17" i="28"/>
  <c r="K17" i="28"/>
  <c r="L16" i="28"/>
  <c r="K16" i="28"/>
  <c r="M25" i="27"/>
  <c r="J25" i="27"/>
  <c r="I25" i="27"/>
  <c r="H25" i="27"/>
  <c r="G25" i="27"/>
  <c r="F25" i="27"/>
  <c r="E25" i="27"/>
  <c r="L24" i="27"/>
  <c r="K24" i="27"/>
  <c r="L23" i="27"/>
  <c r="K23" i="27"/>
  <c r="L22" i="27"/>
  <c r="K22" i="27"/>
  <c r="L16" i="27"/>
  <c r="K16" i="27"/>
  <c r="L17" i="27"/>
  <c r="K17" i="27"/>
  <c r="L15" i="27"/>
  <c r="K15" i="27"/>
  <c r="L19" i="27"/>
  <c r="K19" i="27"/>
  <c r="L20" i="27"/>
  <c r="K20" i="27"/>
  <c r="L18" i="27"/>
  <c r="K18" i="27"/>
  <c r="L21" i="27"/>
  <c r="K21" i="27"/>
  <c r="M25" i="20"/>
  <c r="J25" i="20"/>
  <c r="I25" i="20"/>
  <c r="H25" i="20"/>
  <c r="G25" i="20"/>
  <c r="F25" i="20"/>
  <c r="E25" i="20"/>
  <c r="L24" i="20"/>
  <c r="K24" i="20"/>
  <c r="L23" i="20"/>
  <c r="K23" i="20"/>
  <c r="L21" i="20"/>
  <c r="K21" i="20"/>
  <c r="L19" i="20"/>
  <c r="K19" i="20"/>
  <c r="L17" i="20"/>
  <c r="K17" i="20"/>
  <c r="L16" i="20"/>
  <c r="K16" i="20"/>
  <c r="L18" i="20"/>
  <c r="K18" i="20"/>
  <c r="L22" i="20"/>
  <c r="K22" i="20"/>
  <c r="L15" i="20"/>
  <c r="K15" i="20"/>
  <c r="L20" i="20"/>
  <c r="K20" i="20"/>
  <c r="K21" i="18"/>
  <c r="L21" i="18"/>
  <c r="K15" i="18"/>
  <c r="L15" i="18"/>
  <c r="K22" i="18"/>
  <c r="L22" i="18"/>
  <c r="K20" i="18"/>
  <c r="L20" i="18"/>
  <c r="K23" i="18"/>
  <c r="L23" i="18"/>
  <c r="K18" i="18"/>
  <c r="L18" i="18"/>
  <c r="K16" i="18"/>
  <c r="L16" i="18"/>
  <c r="K19" i="18"/>
  <c r="L19" i="18"/>
  <c r="K17" i="18"/>
  <c r="L17" i="18"/>
  <c r="B3" i="18"/>
  <c r="M25" i="18"/>
  <c r="J25" i="18"/>
  <c r="I25" i="18"/>
  <c r="H25" i="18"/>
  <c r="G25" i="18"/>
  <c r="F25" i="18"/>
  <c r="F39" i="26" s="1"/>
  <c r="L39" i="26" s="1"/>
  <c r="E25" i="18"/>
  <c r="E39" i="26" s="1"/>
  <c r="K39" i="26" s="1"/>
  <c r="L24" i="18"/>
  <c r="K24" i="18"/>
  <c r="K25" i="29" l="1"/>
  <c r="N22" i="29" s="1"/>
  <c r="N16" i="29"/>
  <c r="N24" i="29"/>
  <c r="N21" i="29"/>
  <c r="K25" i="28"/>
  <c r="N25" i="28" s="1"/>
  <c r="N18" i="29"/>
  <c r="L25" i="28"/>
  <c r="F44" i="26"/>
  <c r="J44" i="26"/>
  <c r="H44" i="26"/>
  <c r="M44" i="26"/>
  <c r="I44" i="26"/>
  <c r="E44" i="26"/>
  <c r="G44" i="26"/>
  <c r="L27" i="26"/>
  <c r="K27" i="26"/>
  <c r="L25" i="29"/>
  <c r="G28" i="29"/>
  <c r="I28" i="29"/>
  <c r="L25" i="27"/>
  <c r="K25" i="27"/>
  <c r="N22" i="27" s="1"/>
  <c r="K25" i="20"/>
  <c r="L25" i="20"/>
  <c r="K25" i="18"/>
  <c r="N23" i="18" s="1"/>
  <c r="L25" i="18"/>
  <c r="K44" i="26" l="1"/>
  <c r="L31" i="26"/>
  <c r="N25" i="29"/>
  <c r="N23" i="29"/>
  <c r="C8" i="29"/>
  <c r="N19" i="29"/>
  <c r="E28" i="29"/>
  <c r="K28" i="29" s="1"/>
  <c r="N15" i="29"/>
  <c r="N20" i="29"/>
  <c r="N17" i="29"/>
  <c r="I28" i="28"/>
  <c r="N19" i="28"/>
  <c r="N20" i="28"/>
  <c r="C8" i="28"/>
  <c r="N15" i="28"/>
  <c r="N23" i="28"/>
  <c r="N17" i="28"/>
  <c r="G28" i="28"/>
  <c r="K28" i="28" s="1"/>
  <c r="N21" i="28"/>
  <c r="N24" i="28"/>
  <c r="E28" i="28"/>
  <c r="N22" i="28"/>
  <c r="N16" i="28"/>
  <c r="N18" i="28"/>
  <c r="I28" i="27"/>
  <c r="N19" i="27"/>
  <c r="N18" i="27"/>
  <c r="N16" i="27"/>
  <c r="G28" i="27"/>
  <c r="K28" i="27" s="1"/>
  <c r="N24" i="27"/>
  <c r="N23" i="27"/>
  <c r="C8" i="27"/>
  <c r="N16" i="20"/>
  <c r="K27" i="20"/>
  <c r="N18" i="20"/>
  <c r="E28" i="20"/>
  <c r="N17" i="20"/>
  <c r="N20" i="20"/>
  <c r="I28" i="20"/>
  <c r="E28" i="27"/>
  <c r="N25" i="27"/>
  <c r="N21" i="27"/>
  <c r="N17" i="27"/>
  <c r="N20" i="27"/>
  <c r="N15" i="27"/>
  <c r="N24" i="20"/>
  <c r="G28" i="20"/>
  <c r="N19" i="20"/>
  <c r="N25" i="20"/>
  <c r="N23" i="20"/>
  <c r="N15" i="20"/>
  <c r="N22" i="20"/>
  <c r="N21" i="20"/>
  <c r="I28" i="26"/>
  <c r="K31" i="26"/>
  <c r="N20" i="18"/>
  <c r="N19" i="18"/>
  <c r="N22" i="18"/>
  <c r="N17" i="18"/>
  <c r="N18" i="18"/>
  <c r="N25" i="18"/>
  <c r="N24" i="18"/>
  <c r="N16" i="18"/>
  <c r="N21" i="18"/>
  <c r="N15" i="18"/>
  <c r="I28" i="18"/>
  <c r="E28" i="26"/>
  <c r="C8" i="26" s="1"/>
  <c r="G28" i="26"/>
  <c r="G28" i="18"/>
  <c r="E28" i="18"/>
  <c r="C8" i="18" s="1"/>
  <c r="C8" i="20" l="1"/>
  <c r="K28" i="20"/>
  <c r="K28" i="18"/>
  <c r="L44" i="26"/>
  <c r="K28" i="26"/>
</calcChain>
</file>

<file path=xl/sharedStrings.xml><?xml version="1.0" encoding="utf-8"?>
<sst xmlns="http://schemas.openxmlformats.org/spreadsheetml/2006/main" count="554" uniqueCount="150">
  <si>
    <t>Índice</t>
  </si>
  <si>
    <t>Salud</t>
  </si>
  <si>
    <t>Otros</t>
  </si>
  <si>
    <t>Región</t>
  </si>
  <si>
    <t>Elaboración: CIE-PERUCÁMARAS</t>
  </si>
  <si>
    <t>(Millones de S/)</t>
  </si>
  <si>
    <t>SECTOR</t>
  </si>
  <si>
    <t>GOB. NACIONAL</t>
  </si>
  <si>
    <t>GOB. REGIONAL</t>
  </si>
  <si>
    <t>GOB. LOCAL</t>
  </si>
  <si>
    <t>TOTAL</t>
  </si>
  <si>
    <t>BENEFICIARIOS DIRECTOS</t>
  </si>
  <si>
    <t>Millones S/</t>
  </si>
  <si>
    <t>N° Proyectos</t>
  </si>
  <si>
    <t>Comercio</t>
  </si>
  <si>
    <t>Educación</t>
  </si>
  <si>
    <t>Esparcimiento</t>
  </si>
  <si>
    <t>Irrigación</t>
  </si>
  <si>
    <t>Saneamiento</t>
  </si>
  <si>
    <t>Transporte</t>
  </si>
  <si>
    <t>Total</t>
  </si>
  <si>
    <t>Cultura</t>
  </si>
  <si>
    <t>Seguridad</t>
  </si>
  <si>
    <t>%</t>
  </si>
  <si>
    <t>(En millones de Soles)</t>
  </si>
  <si>
    <t>Inversión Ejecutada en Obras por Impuestos por Sector</t>
  </si>
  <si>
    <t>(Millones de Soles)</t>
  </si>
  <si>
    <t>Inversión Ejecutada en Obras por Impuestos por Región</t>
  </si>
  <si>
    <t>Años</t>
  </si>
  <si>
    <t>Adjudicado</t>
  </si>
  <si>
    <t>Concluido</t>
  </si>
  <si>
    <t>Acumulado</t>
  </si>
  <si>
    <t>N° Beneficiados</t>
  </si>
  <si>
    <t>Inversión</t>
  </si>
  <si>
    <t>Inv. Total</t>
  </si>
  <si>
    <t>Benef. Total</t>
  </si>
  <si>
    <t>Totales</t>
  </si>
  <si>
    <t>N° Proy</t>
  </si>
  <si>
    <t>%  Inv.</t>
  </si>
  <si>
    <t xml:space="preserve">Empresas que comprometieron recursos mediante Obras por Impuestos </t>
  </si>
  <si>
    <t>(Millones S/)</t>
  </si>
  <si>
    <t>EMPRESA</t>
  </si>
  <si>
    <t>Part. %</t>
  </si>
  <si>
    <t>Banco de Crédito del Perú-BCP</t>
  </si>
  <si>
    <t>Tecnología de Alimentos S.A. - TASA</t>
  </si>
  <si>
    <t>N° Benef.</t>
  </si>
  <si>
    <t>3. Principales Empresas que financian proyectos mediante Obras por Impuestos</t>
  </si>
  <si>
    <t>Kallpa Generación S.A.</t>
  </si>
  <si>
    <t>Telefónica del Perú S.A.A.</t>
  </si>
  <si>
    <t>Var%</t>
  </si>
  <si>
    <t>Total general</t>
  </si>
  <si>
    <t>Inversión en Obras por Impuestos comprometidas y concluidas en las Regiones, 2011 - 2017</t>
  </si>
  <si>
    <t>*Fecha de buena pro</t>
  </si>
  <si>
    <t>Total Macro Región</t>
  </si>
  <si>
    <t>Total Nacional</t>
  </si>
  <si>
    <t>N°</t>
  </si>
  <si>
    <t>Nivel de gob.</t>
  </si>
  <si>
    <t>Empresa</t>
  </si>
  <si>
    <t>adjudicación</t>
  </si>
  <si>
    <t>Proyecto</t>
  </si>
  <si>
    <t>Sector</t>
  </si>
  <si>
    <t>Inversión (Mlls S/)</t>
  </si>
  <si>
    <t>Beneficiarios</t>
  </si>
  <si>
    <t>Sur</t>
  </si>
  <si>
    <t>Arequipa</t>
  </si>
  <si>
    <t>Cusco</t>
  </si>
  <si>
    <t>Madre de Dios</t>
  </si>
  <si>
    <t>Moquegua</t>
  </si>
  <si>
    <t>Puno</t>
  </si>
  <si>
    <t>Tacna</t>
  </si>
  <si>
    <t>Información ampliada del Reporte Regional de la Macro Región Sur - Edición N° 280</t>
  </si>
  <si>
    <t>Inversión ejecutada en proyectos Adjudicados y Concluidos en Obras por Impuestos, 2009-2018*</t>
  </si>
  <si>
    <t>Fuente: Proinversión, al 21 de febrero de 2018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</si>
  <si>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zOtros</t>
  </si>
  <si>
    <r>
      <rPr>
        <sz val="16"/>
        <rFont val="Times New Roman"/>
        <family val="1"/>
      </rPr>
      <t xml:space="preserve">MADRE DE DIOS </t>
    </r>
    <r>
      <rPr>
        <sz val="16"/>
        <color theme="5" tint="-0.249977111117893"/>
        <rFont val="Times New Roman"/>
        <family val="1"/>
      </rPr>
      <t>: Obras por Impuestos 2009 - 2017</t>
    </r>
  </si>
  <si>
    <t>Telecomunicaciones</t>
  </si>
  <si>
    <t>1. Inversión ejecutada Mediante Obras por Impuestos por sectores, 2009-2018*</t>
  </si>
  <si>
    <t xml:space="preserve"> </t>
  </si>
  <si>
    <t>Proyectos ejecutados y/o comprometidos según estado del proyecto, 2009-2018*</t>
  </si>
  <si>
    <t xml:space="preserve">*Monto ejecutado y/o comprometido al 21 de febrero de 2018           </t>
  </si>
  <si>
    <t>Fuente: Proinversión                                                                                                                                                                            Elaboración: CIE-PERUCÁMARAS</t>
  </si>
  <si>
    <t>2. Inversión ejecutada en Obras por Impuestos por años según estado del proyecto, 2009-2018*</t>
  </si>
  <si>
    <t>BCP - TISUR</t>
  </si>
  <si>
    <t>Compañía de Minas Buenaventura SAA</t>
  </si>
  <si>
    <t>Corporación Lindley S.A. / Yura S.A.</t>
  </si>
  <si>
    <t>Ernst &amp; Young Asesores Sociedad Civil de Responsabilidad Limitada</t>
  </si>
  <si>
    <t>Inkabor S.A.C.</t>
  </si>
  <si>
    <t>Mall Aventura S.A</t>
  </si>
  <si>
    <t>Southern Peru Copper Corporation, Interbank, BACKUS</t>
  </si>
  <si>
    <t>Terminal Internacional del Sur-TISUR</t>
  </si>
  <si>
    <t>Unión de Cervecerías Peruanas Backus y Johnston S.A.A. - BACKUS</t>
  </si>
  <si>
    <t>Yura S.A.</t>
  </si>
  <si>
    <t>Fuente: Proinversión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</si>
  <si>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AFP Integra</t>
  </si>
  <si>
    <t>Backus y Ferreyros</t>
  </si>
  <si>
    <t xml:space="preserve">Banco de Crédito del Perú-BCP </t>
  </si>
  <si>
    <t>Banco de Crédito del Perú-BCP y  Prima AFP S.A.</t>
  </si>
  <si>
    <t>BCP - Backus</t>
  </si>
  <si>
    <t>Cía Minera Antapaccay</t>
  </si>
  <si>
    <t>Ferreyros S.A.</t>
  </si>
  <si>
    <t>Hudbay Perú S.A.C.</t>
  </si>
  <si>
    <t>IPESA S.A.C</t>
  </si>
  <si>
    <t>Optical Technologies S.A.C.</t>
  </si>
  <si>
    <t>Repsol Exploracion Peru - Sucursal del Peru</t>
  </si>
  <si>
    <t>Turismo Civa S.A.C</t>
  </si>
  <si>
    <t>Xstrata Tintaya S.A.</t>
  </si>
  <si>
    <t xml:space="preserve">Southern - Yura S.A. - Interbank  </t>
  </si>
  <si>
    <t>Southern Peru Copper Corporation</t>
  </si>
  <si>
    <t xml:space="preserve">Minsur S.A. </t>
  </si>
  <si>
    <t>Telefónica, BCP y Pacífico</t>
  </si>
  <si>
    <t>Inversión ejecutada en proyectos Adjudicados y Concluidos en Obras por Impuestos por Regiones, 2009-2018</t>
  </si>
  <si>
    <t>Fuente: Proinversión, al 21 de febrero de 2018                                                                                                                                                                                                                           Elaboración: CIE-PERUCÁMARAS</t>
  </si>
  <si>
    <t>Fuente: Proinversión,  al 21 de febrero de 2018                      Elaboración: CIE-PERUCÁMARAS</t>
  </si>
  <si>
    <t xml:space="preserve">Fuente: Proinversión,  al 21 de febrero de 2018          </t>
  </si>
  <si>
    <t>Fuente: Proinversión                                                                                                                                                                                                          Elaboración: CIE-PERUCÁMARAS</t>
  </si>
  <si>
    <t>N° de proyectos financiados medainte  Obras por Impuestos,  en las Regiones, 2011 - 2017</t>
  </si>
  <si>
    <t>Fuente: Proinversión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</si>
  <si>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GR Arequipa</t>
  </si>
  <si>
    <t>MD Ilabaya</t>
  </si>
  <si>
    <t>MP Mariscal Nieto</t>
  </si>
  <si>
    <t>GR Puno</t>
  </si>
  <si>
    <t>MD Majes</t>
  </si>
  <si>
    <t>GR Moquegua</t>
  </si>
  <si>
    <t>MP Jorge Basadre</t>
  </si>
  <si>
    <t>MD Santiago</t>
  </si>
  <si>
    <t>MP Espinar</t>
  </si>
  <si>
    <t>MP Tacna</t>
  </si>
  <si>
    <t>Vía interconectora entre los Distritos de Miraflores, Alto Selva Alegre, Yanahuara, Cayma y Cerro Colorado – Componente IV Puente Chilina.</t>
  </si>
  <si>
    <t>Mejoramiento de la Carretera Ilabaya - Camilaca, Distrito de Ilabaya - Jorge Basadre - Tacna.</t>
  </si>
  <si>
    <t>Instalación y mejoramiento de los sistemas de agua potable, alcantarillado y almacenamiento II etapa, en el Distrito de Moquegua, Provincia de Mariscal Nieto - Moquegua.</t>
  </si>
  <si>
    <t>Ampliación y mejoramiento de la capacidad resolutiva del Hospital de apoyo San Martín de Porres de Macusani, Provincia de Carabaya - Puno</t>
  </si>
  <si>
    <t>Instalación de los sistemas de agua potable y desague en la ciudad de Majes, módulos A, B, C, D, E, F y G y Villa Industrial, Distrito de Majes, Caylloma - Arequipa. Primera Etapa.</t>
  </si>
  <si>
    <t>Mejoramiento del servicio institucional de la sede central del GR Moquegua, Provincia de Mariscal Nieto, Moquegua.</t>
  </si>
  <si>
    <t xml:space="preserve">Mejoramiento de la carretera ruta N° TA-563, tramo empalme PE-1S, Camiara, Villa Locumba, Provincia de Jorge Basadre - Tacna. </t>
  </si>
  <si>
    <t>Mejoramiento y Ampliacion del Servicio de Seguridad Ciudadana en el, Distrito de Santiago - Cusco - Cusco</t>
  </si>
  <si>
    <t>Mejoramiento del servicio educativo en la I.E Teniente Coronel Pedro Ruiz Gallo nivel secundario del distrito de Espinar, provincia de Espinar – Cusco</t>
  </si>
  <si>
    <t>Mejoramiento de la Avenida Litoral en el Tramo Avenida Cristo Rey - Avenida Tarapaca en el distrito de Tacna, provincia de Tacna - Tacna</t>
  </si>
  <si>
    <t>Fuente:Proinversión, al 21 de febrero de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</si>
  <si>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Gob. Nacional</t>
  </si>
  <si>
    <t>Gob. Regional</t>
  </si>
  <si>
    <t>Gob. Locales</t>
  </si>
  <si>
    <t>Los 10 proyectos de Obras por Impuestos más grandes de la macro región Sur</t>
  </si>
  <si>
    <t>"Inversión ejecutada y comprometida en Obras por Impuestos - 2009/2017"</t>
  </si>
  <si>
    <t>Lunes, 5 de marzo de 2018</t>
  </si>
  <si>
    <t>Macro Región Sur: Inversión ejecutada y comprometida en Obras por Impuestos - 2009/2017</t>
  </si>
  <si>
    <t>Arequipa: Inversión ejecutada y comprometida en Obras por Impuestos - 2009/2017</t>
  </si>
  <si>
    <t>Cusco: Inversión ejecutada y comprometida en Obras por Impuestos - 2009/2017</t>
  </si>
  <si>
    <t>Moquegua: Inversión ejecutada y comprometida en Obras por Impuestos - 2009/2017</t>
  </si>
  <si>
    <t>Puno: Inversión ejecutada y comprometida en Obras por Impuestos - 2009/2017</t>
  </si>
  <si>
    <t>Tacna: Inversión ejecutada y comprometida en Obras por Impuestos - 2009/2017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</si>
</sst>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 * #,##0.00_ ;_ * \-#,##0.00_ ;_ * &quot;-&quot;??_ ;_ @_ "/>
    <numFmt numFmtId="164" formatCode="0.0%"/>
    <numFmt numFmtId="165" formatCode="&quot;S/.&quot;\ #,##0.00_);\(&quot;S/.&quot;\ #,##0.00\)"/>
    <numFmt numFmtId="166" formatCode="_([$€-2]\ * #,##0.00_);_([$€-2]\ * \(#,##0.00\);_([$€-2]\ * &quot;-&quot;??_)"/>
    <numFmt numFmtId="167" formatCode="_(* #,##0.00_);_(* \(#,##0.00\);_(* &quot;-&quot;??_);_(@_)"/>
    <numFmt numFmtId="168" formatCode="_-* #,##0.00\ _€_-;\-* #,##0.00\ _€_-;_-* &quot;-&quot;??\ _€_-;_-@_-"/>
    <numFmt numFmtId="169" formatCode="_(* #,##0.0_);_(* \(#,##0.0\);_(* &quot;-&quot;??_);_(@_)"/>
    <numFmt numFmtId="170" formatCode="_(&quot;S/.&quot;\ * #,##0.00_);_(&quot;S/.&quot;\ * \(#,##0.00\);_(&quot;S/.&quot;\ * &quot;-&quot;??_);_(@_)"/>
    <numFmt numFmtId="171" formatCode="_ * #,##0.0_ ;_ * \-#,##0.0_ ;_ * &quot;-&quot;??_ ;_ @_ "/>
    <numFmt numFmtId="172" formatCode="_ * #,##0_ ;_ * \-#,##0_ ;_ * &quot;-&quot;??_ ;_ @_ "/>
    <numFmt numFmtId="173" formatCode="#,##0.0_ ;\-#,##0.0\ "/>
    <numFmt numFmtId="174" formatCode="0.0"/>
    <numFmt numFmtId="175" formatCode="#,##0.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6"/>
      <color theme="1"/>
      <name val="Arial"/>
      <family val="2"/>
    </font>
    <font>
      <sz val="16"/>
      <name val="Times New Roman"/>
      <family val="1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5" tint="-0.249977111117893"/>
      <name val="Times New Roman"/>
      <family val="1"/>
    </font>
    <font>
      <sz val="10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rgb="FF000000"/>
      <name val="Calibri"/>
      <family val="2"/>
    </font>
    <font>
      <sz val="9"/>
      <color theme="0"/>
      <name val="Calibri"/>
      <family val="2"/>
    </font>
    <font>
      <sz val="8"/>
      <color theme="0"/>
      <name val="Calibri"/>
      <family val="2"/>
    </font>
    <font>
      <b/>
      <sz val="9"/>
      <color rgb="FF000000"/>
      <name val="Calibri"/>
      <family val="2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000000"/>
      <name val="Calibri"/>
      <family val="2"/>
    </font>
    <font>
      <sz val="11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9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b/>
      <sz val="16"/>
      <name val="Times New Roman"/>
      <family val="1"/>
    </font>
    <font>
      <b/>
      <sz val="16"/>
      <color theme="5" tint="-0.24997711111789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DCE6F1"/>
      </patternFill>
    </fill>
    <fill>
      <patternFill patternType="solid">
        <fgColor theme="5"/>
        <bgColor rgb="FFDCE6F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CE6F1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3">
    <xf numFmtId="0" fontId="0" fillId="0" borderId="0" xfId="0"/>
    <xf numFmtId="0" fontId="0" fillId="2" borderId="0" xfId="0" applyFill="1"/>
    <xf numFmtId="0" fontId="3" fillId="2" borderId="0" xfId="2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Border="1"/>
    <xf numFmtId="0" fontId="3" fillId="2" borderId="0" xfId="2" applyFill="1"/>
    <xf numFmtId="0" fontId="11" fillId="2" borderId="0" xfId="0" applyFont="1" applyFill="1"/>
    <xf numFmtId="0" fontId="11" fillId="2" borderId="0" xfId="0" applyFont="1" applyFill="1" applyBorder="1"/>
    <xf numFmtId="0" fontId="7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16" fillId="2" borderId="0" xfId="0" applyFont="1" applyFill="1" applyBorder="1"/>
    <xf numFmtId="0" fontId="0" fillId="2" borderId="0" xfId="0" applyFill="1" applyBorder="1"/>
    <xf numFmtId="0" fontId="14" fillId="2" borderId="0" xfId="0" applyFont="1" applyFill="1" applyAlignment="1">
      <alignment vertical="center"/>
    </xf>
    <xf numFmtId="0" fontId="3" fillId="0" borderId="0" xfId="2"/>
    <xf numFmtId="164" fontId="21" fillId="4" borderId="0" xfId="1" applyNumberFormat="1" applyFont="1" applyFill="1" applyBorder="1"/>
    <xf numFmtId="43" fontId="21" fillId="4" borderId="0" xfId="0" applyNumberFormat="1" applyFont="1" applyFill="1" applyBorder="1"/>
    <xf numFmtId="172" fontId="21" fillId="4" borderId="0" xfId="0" applyNumberFormat="1" applyFont="1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11" fillId="2" borderId="7" xfId="0" applyFont="1" applyFill="1" applyBorder="1"/>
    <xf numFmtId="0" fontId="11" fillId="2" borderId="2" xfId="0" applyFont="1" applyFill="1" applyBorder="1"/>
    <xf numFmtId="0" fontId="11" fillId="3" borderId="0" xfId="0" applyFont="1" applyFill="1" applyBorder="1"/>
    <xf numFmtId="164" fontId="0" fillId="3" borderId="0" xfId="0" applyNumberFormat="1" applyFill="1" applyBorder="1"/>
    <xf numFmtId="0" fontId="11" fillId="2" borderId="8" xfId="0" applyFont="1" applyFill="1" applyBorder="1"/>
    <xf numFmtId="0" fontId="11" fillId="2" borderId="3" xfId="0" applyFont="1" applyFill="1" applyBorder="1"/>
    <xf numFmtId="0" fontId="11" fillId="2" borderId="9" xfId="0" applyFont="1" applyFill="1" applyBorder="1"/>
    <xf numFmtId="0" fontId="20" fillId="2" borderId="10" xfId="0" applyFont="1" applyFill="1" applyBorder="1" applyAlignment="1"/>
    <xf numFmtId="0" fontId="20" fillId="2" borderId="11" xfId="0" applyFont="1" applyFill="1" applyBorder="1" applyAlignment="1"/>
    <xf numFmtId="171" fontId="20" fillId="2" borderId="4" xfId="0" applyNumberFormat="1" applyFont="1" applyFill="1" applyBorder="1"/>
    <xf numFmtId="0" fontId="20" fillId="2" borderId="4" xfId="0" applyNumberFormat="1" applyFont="1" applyFill="1" applyBorder="1" applyAlignment="1">
      <alignment horizontal="center" vertical="center"/>
    </xf>
    <xf numFmtId="171" fontId="20" fillId="3" borderId="4" xfId="0" applyNumberFormat="1" applyFont="1" applyFill="1" applyBorder="1"/>
    <xf numFmtId="0" fontId="20" fillId="3" borderId="4" xfId="0" applyNumberFormat="1" applyFont="1" applyFill="1" applyBorder="1" applyAlignment="1">
      <alignment horizontal="center" vertical="center"/>
    </xf>
    <xf numFmtId="172" fontId="20" fillId="2" borderId="4" xfId="0" applyNumberFormat="1" applyFont="1" applyFill="1" applyBorder="1"/>
    <xf numFmtId="171" fontId="24" fillId="4" borderId="4" xfId="0" applyNumberFormat="1" applyFont="1" applyFill="1" applyBorder="1"/>
    <xf numFmtId="0" fontId="24" fillId="4" borderId="4" xfId="0" applyNumberFormat="1" applyFont="1" applyFill="1" applyBorder="1" applyAlignment="1">
      <alignment horizontal="center" vertical="center"/>
    </xf>
    <xf numFmtId="172" fontId="24" fillId="4" borderId="4" xfId="0" applyNumberFormat="1" applyFont="1" applyFill="1" applyBorder="1"/>
    <xf numFmtId="0" fontId="23" fillId="5" borderId="4" xfId="0" applyFont="1" applyFill="1" applyBorder="1" applyAlignment="1">
      <alignment horizontal="center" vertical="center"/>
    </xf>
    <xf numFmtId="0" fontId="17" fillId="2" borderId="0" xfId="0" applyFont="1" applyFill="1" applyBorder="1"/>
    <xf numFmtId="0" fontId="22" fillId="5" borderId="4" xfId="0" applyFont="1" applyFill="1" applyBorder="1" applyAlignment="1">
      <alignment vertical="center"/>
    </xf>
    <xf numFmtId="0" fontId="18" fillId="2" borderId="0" xfId="0" applyFont="1" applyFill="1" applyBorder="1"/>
    <xf numFmtId="164" fontId="26" fillId="2" borderId="0" xfId="1" applyNumberFormat="1" applyFont="1" applyFill="1" applyBorder="1"/>
    <xf numFmtId="0" fontId="25" fillId="3" borderId="4" xfId="0" applyFont="1" applyFill="1" applyBorder="1" applyAlignment="1">
      <alignment horizontal="center" vertical="center"/>
    </xf>
    <xf numFmtId="172" fontId="25" fillId="3" borderId="4" xfId="3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173" fontId="2" fillId="2" borderId="4" xfId="30" applyNumberFormat="1" applyFont="1" applyFill="1" applyBorder="1" applyAlignment="1"/>
    <xf numFmtId="173" fontId="2" fillId="2" borderId="4" xfId="0" applyNumberFormat="1" applyFont="1" applyFill="1" applyBorder="1" applyAlignment="1"/>
    <xf numFmtId="0" fontId="2" fillId="2" borderId="4" xfId="30" applyNumberFormat="1" applyFont="1" applyFill="1" applyBorder="1" applyAlignment="1">
      <alignment horizontal="center" vertical="center"/>
    </xf>
    <xf numFmtId="3" fontId="28" fillId="2" borderId="4" xfId="0" applyNumberFormat="1" applyFont="1" applyFill="1" applyBorder="1"/>
    <xf numFmtId="3" fontId="28" fillId="2" borderId="4" xfId="0" applyNumberFormat="1" applyFont="1" applyFill="1" applyBorder="1" applyAlignment="1"/>
    <xf numFmtId="0" fontId="0" fillId="2" borderId="7" xfId="0" applyFill="1" applyBorder="1"/>
    <xf numFmtId="0" fontId="0" fillId="2" borderId="2" xfId="0" applyFill="1" applyBorder="1" applyAlignment="1"/>
    <xf numFmtId="0" fontId="17" fillId="2" borderId="2" xfId="0" applyFont="1" applyFill="1" applyBorder="1" applyAlignment="1">
      <alignment vertical="center" wrapText="1"/>
    </xf>
    <xf numFmtId="0" fontId="0" fillId="2" borderId="2" xfId="0" applyFill="1" applyBorder="1"/>
    <xf numFmtId="0" fontId="0" fillId="2" borderId="8" xfId="0" applyFill="1" applyBorder="1"/>
    <xf numFmtId="0" fontId="0" fillId="2" borderId="9" xfId="0" applyFill="1" applyBorder="1"/>
    <xf numFmtId="0" fontId="2" fillId="3" borderId="4" xfId="0" applyFont="1" applyFill="1" applyBorder="1" applyAlignment="1">
      <alignment horizontal="center"/>
    </xf>
    <xf numFmtId="173" fontId="2" fillId="3" borderId="4" xfId="0" applyNumberFormat="1" applyFont="1" applyFill="1" applyBorder="1" applyAlignment="1"/>
    <xf numFmtId="0" fontId="2" fillId="3" borderId="4" xfId="0" applyNumberFormat="1" applyFont="1" applyFill="1" applyBorder="1" applyAlignment="1">
      <alignment horizontal="center" vertical="center"/>
    </xf>
    <xf numFmtId="3" fontId="28" fillId="3" borderId="4" xfId="0" applyNumberFormat="1" applyFont="1" applyFill="1" applyBorder="1" applyAlignment="1"/>
    <xf numFmtId="164" fontId="21" fillId="7" borderId="0" xfId="1" applyNumberFormat="1" applyFont="1" applyFill="1" applyBorder="1"/>
    <xf numFmtId="43" fontId="21" fillId="7" borderId="0" xfId="0" applyNumberFormat="1" applyFont="1" applyFill="1" applyBorder="1"/>
    <xf numFmtId="172" fontId="21" fillId="7" borderId="0" xfId="0" applyNumberFormat="1" applyFont="1" applyFill="1" applyBorder="1"/>
    <xf numFmtId="164" fontId="0" fillId="2" borderId="0" xfId="0" applyNumberFormat="1" applyFill="1" applyBorder="1"/>
    <xf numFmtId="0" fontId="24" fillId="7" borderId="0" xfId="0" applyFont="1" applyFill="1" applyBorder="1" applyAlignment="1">
      <alignment horizontal="center"/>
    </xf>
    <xf numFmtId="171" fontId="24" fillId="7" borderId="0" xfId="0" applyNumberFormat="1" applyFont="1" applyFill="1" applyBorder="1"/>
    <xf numFmtId="0" fontId="24" fillId="7" borderId="0" xfId="0" applyNumberFormat="1" applyFont="1" applyFill="1" applyBorder="1" applyAlignment="1">
      <alignment horizontal="center" vertical="center"/>
    </xf>
    <xf numFmtId="0" fontId="29" fillId="3" borderId="10" xfId="0" applyFont="1" applyFill="1" applyBorder="1"/>
    <xf numFmtId="0" fontId="29" fillId="3" borderId="14" xfId="0" applyFont="1" applyFill="1" applyBorder="1"/>
    <xf numFmtId="164" fontId="30" fillId="4" borderId="14" xfId="1" applyNumberFormat="1" applyFont="1" applyFill="1" applyBorder="1"/>
    <xf numFmtId="43" fontId="30" fillId="4" borderId="14" xfId="0" applyNumberFormat="1" applyFont="1" applyFill="1" applyBorder="1"/>
    <xf numFmtId="172" fontId="30" fillId="4" borderId="14" xfId="0" applyNumberFormat="1" applyFont="1" applyFill="1" applyBorder="1"/>
    <xf numFmtId="164" fontId="19" fillId="3" borderId="14" xfId="0" applyNumberFormat="1" applyFont="1" applyFill="1" applyBorder="1"/>
    <xf numFmtId="0" fontId="29" fillId="3" borderId="11" xfId="0" applyFont="1" applyFill="1" applyBorder="1"/>
    <xf numFmtId="0" fontId="18" fillId="2" borderId="4" xfId="0" applyFont="1" applyFill="1" applyBorder="1" applyAlignment="1">
      <alignment horizontal="center" vertical="center"/>
    </xf>
    <xf numFmtId="0" fontId="18" fillId="2" borderId="4" xfId="0" applyFont="1" applyFill="1" applyBorder="1"/>
    <xf numFmtId="0" fontId="11" fillId="2" borderId="4" xfId="0" applyFont="1" applyFill="1" applyBorder="1"/>
    <xf numFmtId="4" fontId="18" fillId="2" borderId="4" xfId="0" applyNumberFormat="1" applyFont="1" applyFill="1" applyBorder="1"/>
    <xf numFmtId="0" fontId="18" fillId="2" borderId="4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vertical="center"/>
    </xf>
    <xf numFmtId="0" fontId="11" fillId="2" borderId="5" xfId="0" applyFont="1" applyFill="1" applyBorder="1"/>
    <xf numFmtId="0" fontId="11" fillId="2" borderId="1" xfId="0" applyFont="1" applyFill="1" applyBorder="1"/>
    <xf numFmtId="0" fontId="11" fillId="2" borderId="6" xfId="0" applyFont="1" applyFill="1" applyBorder="1"/>
    <xf numFmtId="0" fontId="31" fillId="2" borderId="0" xfId="0" applyFont="1" applyFill="1"/>
    <xf numFmtId="174" fontId="31" fillId="2" borderId="0" xfId="0" applyNumberFormat="1" applyFont="1" applyFill="1"/>
    <xf numFmtId="0" fontId="31" fillId="2" borderId="0" xfId="0" applyFont="1" applyFill="1" applyBorder="1"/>
    <xf numFmtId="174" fontId="31" fillId="2" borderId="0" xfId="0" applyNumberFormat="1" applyFont="1" applyFill="1" applyBorder="1"/>
    <xf numFmtId="0" fontId="11" fillId="2" borderId="2" xfId="0" applyFont="1" applyFill="1" applyBorder="1" applyAlignment="1"/>
    <xf numFmtId="0" fontId="34" fillId="2" borderId="2" xfId="0" applyFont="1" applyFill="1" applyBorder="1" applyAlignment="1">
      <alignment vertical="center" wrapText="1"/>
    </xf>
    <xf numFmtId="0" fontId="35" fillId="3" borderId="4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172" fontId="35" fillId="3" borderId="4" xfId="30" applyNumberFormat="1" applyFont="1" applyFill="1" applyBorder="1" applyAlignment="1">
      <alignment horizontal="center" vertical="center"/>
    </xf>
    <xf numFmtId="43" fontId="29" fillId="2" borderId="0" xfId="3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/>
    </xf>
    <xf numFmtId="173" fontId="36" fillId="2" borderId="4" xfId="30" applyNumberFormat="1" applyFont="1" applyFill="1" applyBorder="1" applyAlignment="1"/>
    <xf numFmtId="0" fontId="11" fillId="2" borderId="4" xfId="30" applyNumberFormat="1" applyFont="1" applyFill="1" applyBorder="1" applyAlignment="1">
      <alignment horizontal="center" vertical="center"/>
    </xf>
    <xf numFmtId="3" fontId="32" fillId="2" borderId="4" xfId="0" applyNumberFormat="1" applyFont="1" applyFill="1" applyBorder="1"/>
    <xf numFmtId="0" fontId="36" fillId="2" borderId="4" xfId="30" applyNumberFormat="1" applyFont="1" applyFill="1" applyBorder="1" applyAlignment="1">
      <alignment horizontal="center" vertical="center"/>
    </xf>
    <xf numFmtId="164" fontId="34" fillId="2" borderId="0" xfId="1" applyNumberFormat="1" applyFont="1" applyFill="1" applyBorder="1" applyAlignment="1">
      <alignment horizontal="right"/>
    </xf>
    <xf numFmtId="164" fontId="34" fillId="2" borderId="2" xfId="1" applyNumberFormat="1" applyFont="1" applyFill="1" applyBorder="1"/>
    <xf numFmtId="173" fontId="36" fillId="2" borderId="4" xfId="0" applyNumberFormat="1" applyFont="1" applyFill="1" applyBorder="1" applyAlignment="1"/>
    <xf numFmtId="0" fontId="36" fillId="2" borderId="4" xfId="0" applyNumberFormat="1" applyFont="1" applyFill="1" applyBorder="1" applyAlignment="1">
      <alignment horizontal="center" vertical="center"/>
    </xf>
    <xf numFmtId="3" fontId="32" fillId="2" borderId="4" xfId="0" applyNumberFormat="1" applyFont="1" applyFill="1" applyBorder="1" applyAlignment="1"/>
    <xf numFmtId="0" fontId="29" fillId="2" borderId="0" xfId="0" applyFont="1" applyFill="1" applyBorder="1" applyAlignment="1"/>
    <xf numFmtId="0" fontId="11" fillId="2" borderId="0" xfId="0" applyFont="1" applyFill="1" applyBorder="1" applyAlignment="1"/>
    <xf numFmtId="0" fontId="38" fillId="3" borderId="4" xfId="0" applyFont="1" applyFill="1" applyBorder="1" applyAlignment="1">
      <alignment horizontal="center" vertical="center"/>
    </xf>
    <xf numFmtId="171" fontId="38" fillId="0" borderId="4" xfId="0" applyNumberFormat="1" applyFont="1" applyFill="1" applyBorder="1"/>
    <xf numFmtId="164" fontId="39" fillId="0" borderId="4" xfId="1" applyNumberFormat="1" applyFont="1" applyFill="1" applyBorder="1" applyAlignment="1">
      <alignment horizontal="center" vertical="center"/>
    </xf>
    <xf numFmtId="171" fontId="38" fillId="6" borderId="4" xfId="0" applyNumberFormat="1" applyFont="1" applyFill="1" applyBorder="1"/>
    <xf numFmtId="164" fontId="39" fillId="6" borderId="4" xfId="1" applyNumberFormat="1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left" vertical="center"/>
    </xf>
    <xf numFmtId="0" fontId="38" fillId="6" borderId="10" xfId="0" applyFont="1" applyFill="1" applyBorder="1" applyAlignment="1">
      <alignment vertical="center"/>
    </xf>
    <xf numFmtId="0" fontId="38" fillId="6" borderId="11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40" fillId="7" borderId="10" xfId="0" applyFont="1" applyFill="1" applyBorder="1" applyAlignment="1"/>
    <xf numFmtId="171" fontId="40" fillId="7" borderId="4" xfId="0" applyNumberFormat="1" applyFont="1" applyFill="1" applyBorder="1"/>
    <xf numFmtId="0" fontId="40" fillId="7" borderId="4" xfId="0" applyNumberFormat="1" applyFont="1" applyFill="1" applyBorder="1" applyAlignment="1">
      <alignment horizontal="center" vertical="center"/>
    </xf>
    <xf numFmtId="172" fontId="40" fillId="7" borderId="4" xfId="0" applyNumberFormat="1" applyFont="1" applyFill="1" applyBorder="1"/>
    <xf numFmtId="164" fontId="41" fillId="7" borderId="4" xfId="1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0" fontId="7" fillId="2" borderId="4" xfId="30" applyNumberFormat="1" applyFont="1" applyFill="1" applyBorder="1" applyAlignment="1">
      <alignment horizontal="center" vertical="center"/>
    </xf>
    <xf numFmtId="43" fontId="18" fillId="2" borderId="0" xfId="30" applyFont="1" applyFill="1" applyBorder="1" applyAlignment="1">
      <alignment horizontal="center" vertical="center"/>
    </xf>
    <xf numFmtId="164" fontId="42" fillId="2" borderId="0" xfId="1" applyNumberFormat="1" applyFont="1" applyFill="1" applyBorder="1" applyAlignment="1">
      <alignment horizontal="right"/>
    </xf>
    <xf numFmtId="0" fontId="7" fillId="2" borderId="2" xfId="0" applyFont="1" applyFill="1" applyBorder="1"/>
    <xf numFmtId="43" fontId="43" fillId="2" borderId="0" xfId="3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164" fontId="44" fillId="2" borderId="0" xfId="1" applyNumberFormat="1" applyFont="1" applyFill="1" applyBorder="1" applyAlignment="1">
      <alignment horizontal="right"/>
    </xf>
    <xf numFmtId="0" fontId="45" fillId="2" borderId="2" xfId="0" applyFont="1" applyFill="1" applyBorder="1"/>
    <xf numFmtId="164" fontId="43" fillId="2" borderId="2" xfId="1" applyNumberFormat="1" applyFont="1" applyFill="1" applyBorder="1" applyAlignment="1">
      <alignment horizontal="center" vertical="center"/>
    </xf>
    <xf numFmtId="164" fontId="12" fillId="2" borderId="0" xfId="1" applyNumberFormat="1" applyFont="1" applyFill="1" applyBorder="1"/>
    <xf numFmtId="164" fontId="27" fillId="2" borderId="0" xfId="1" applyNumberFormat="1" applyFont="1" applyFill="1" applyBorder="1" applyAlignment="1"/>
    <xf numFmtId="164" fontId="12" fillId="2" borderId="0" xfId="1" applyNumberFormat="1" applyFont="1" applyFill="1" applyBorder="1" applyAlignment="1"/>
    <xf numFmtId="0" fontId="46" fillId="2" borderId="10" xfId="0" applyFont="1" applyFill="1" applyBorder="1" applyAlignment="1">
      <alignment vertical="center"/>
    </xf>
    <xf numFmtId="0" fontId="46" fillId="2" borderId="11" xfId="0" applyFont="1" applyFill="1" applyBorder="1" applyAlignment="1">
      <alignment vertical="center"/>
    </xf>
    <xf numFmtId="171" fontId="46" fillId="0" borderId="4" xfId="0" applyNumberFormat="1" applyFont="1" applyFill="1" applyBorder="1"/>
    <xf numFmtId="164" fontId="47" fillId="0" borderId="4" xfId="1" applyNumberFormat="1" applyFont="1" applyFill="1" applyBorder="1" applyAlignment="1">
      <alignment horizontal="center" vertical="center"/>
    </xf>
    <xf numFmtId="0" fontId="46" fillId="6" borderId="10" xfId="0" applyFont="1" applyFill="1" applyBorder="1" applyAlignment="1">
      <alignment vertical="center"/>
    </xf>
    <xf numFmtId="0" fontId="46" fillId="6" borderId="11" xfId="0" applyFont="1" applyFill="1" applyBorder="1" applyAlignment="1">
      <alignment vertical="center"/>
    </xf>
    <xf numFmtId="171" fontId="46" fillId="6" borderId="4" xfId="0" applyNumberFormat="1" applyFont="1" applyFill="1" applyBorder="1"/>
    <xf numFmtId="164" fontId="47" fillId="6" borderId="4" xfId="1" applyNumberFormat="1" applyFont="1" applyFill="1" applyBorder="1" applyAlignment="1">
      <alignment horizontal="center" vertical="center"/>
    </xf>
    <xf numFmtId="171" fontId="46" fillId="2" borderId="4" xfId="0" applyNumberFormat="1" applyFont="1" applyFill="1" applyBorder="1"/>
    <xf numFmtId="164" fontId="47" fillId="2" borderId="4" xfId="1" applyNumberFormat="1" applyFont="1" applyFill="1" applyBorder="1" applyAlignment="1">
      <alignment horizontal="center" vertical="center"/>
    </xf>
    <xf numFmtId="0" fontId="46" fillId="3" borderId="4" xfId="0" applyFont="1" applyFill="1" applyBorder="1" applyAlignment="1">
      <alignment horizontal="center" vertical="center"/>
    </xf>
    <xf numFmtId="0" fontId="7" fillId="2" borderId="7" xfId="0" applyFont="1" applyFill="1" applyBorder="1"/>
    <xf numFmtId="0" fontId="7" fillId="2" borderId="8" xfId="0" applyFont="1" applyFill="1" applyBorder="1"/>
    <xf numFmtId="0" fontId="7" fillId="2" borderId="3" xfId="0" applyFont="1" applyFill="1" applyBorder="1"/>
    <xf numFmtId="0" fontId="18" fillId="2" borderId="3" xfId="0" applyFont="1" applyFill="1" applyBorder="1" applyAlignment="1">
      <alignment horizontal="left" vertical="center"/>
    </xf>
    <xf numFmtId="0" fontId="7" fillId="2" borderId="9" xfId="0" applyFont="1" applyFill="1" applyBorder="1"/>
    <xf numFmtId="0" fontId="7" fillId="2" borderId="1" xfId="0" applyFont="1" applyFill="1" applyBorder="1"/>
    <xf numFmtId="171" fontId="46" fillId="3" borderId="4" xfId="0" applyNumberFormat="1" applyFont="1" applyFill="1" applyBorder="1"/>
    <xf numFmtId="164" fontId="47" fillId="3" borderId="4" xfId="1" applyNumberFormat="1" applyFont="1" applyFill="1" applyBorder="1" applyAlignment="1">
      <alignment horizontal="center" vertical="center"/>
    </xf>
    <xf numFmtId="0" fontId="47" fillId="2" borderId="10" xfId="0" applyFont="1" applyFill="1" applyBorder="1" applyAlignment="1"/>
    <xf numFmtId="0" fontId="40" fillId="4" borderId="10" xfId="0" applyFont="1" applyFill="1" applyBorder="1" applyAlignment="1"/>
    <xf numFmtId="171" fontId="47" fillId="2" borderId="4" xfId="0" applyNumberFormat="1" applyFont="1" applyFill="1" applyBorder="1" applyAlignment="1">
      <alignment vertical="center"/>
    </xf>
    <xf numFmtId="172" fontId="47" fillId="2" borderId="4" xfId="0" applyNumberFormat="1" applyFont="1" applyFill="1" applyBorder="1" applyAlignment="1">
      <alignment vertical="center"/>
    </xf>
    <xf numFmtId="171" fontId="40" fillId="4" borderId="4" xfId="0" applyNumberFormat="1" applyFont="1" applyFill="1" applyBorder="1" applyAlignment="1">
      <alignment vertical="center"/>
    </xf>
    <xf numFmtId="0" fontId="40" fillId="4" borderId="4" xfId="0" applyNumberFormat="1" applyFont="1" applyFill="1" applyBorder="1" applyAlignment="1">
      <alignment vertical="center"/>
    </xf>
    <xf numFmtId="171" fontId="47" fillId="2" borderId="4" xfId="0" applyNumberFormat="1" applyFont="1" applyFill="1" applyBorder="1"/>
    <xf numFmtId="172" fontId="47" fillId="2" borderId="4" xfId="0" applyNumberFormat="1" applyFont="1" applyFill="1" applyBorder="1" applyAlignment="1">
      <alignment horizontal="left"/>
    </xf>
    <xf numFmtId="171" fontId="40" fillId="4" borderId="4" xfId="0" applyNumberFormat="1" applyFont="1" applyFill="1" applyBorder="1"/>
    <xf numFmtId="0" fontId="40" fillId="4" borderId="4" xfId="0" applyNumberFormat="1" applyFont="1" applyFill="1" applyBorder="1" applyAlignment="1">
      <alignment horizontal="center" vertical="center"/>
    </xf>
    <xf numFmtId="171" fontId="47" fillId="3" borderId="4" xfId="0" applyNumberFormat="1" applyFont="1" applyFill="1" applyBorder="1"/>
    <xf numFmtId="0" fontId="47" fillId="3" borderId="4" xfId="0" applyNumberFormat="1" applyFont="1" applyFill="1" applyBorder="1" applyAlignment="1">
      <alignment horizontal="center" vertical="center"/>
    </xf>
    <xf numFmtId="172" fontId="47" fillId="2" borderId="4" xfId="0" applyNumberFormat="1" applyFont="1" applyFill="1" applyBorder="1"/>
    <xf numFmtId="172" fontId="40" fillId="4" borderId="4" xfId="0" applyNumberFormat="1" applyFont="1" applyFill="1" applyBorder="1"/>
    <xf numFmtId="0" fontId="47" fillId="2" borderId="11" xfId="0" applyFont="1" applyFill="1" applyBorder="1" applyAlignment="1"/>
    <xf numFmtId="164" fontId="47" fillId="3" borderId="4" xfId="1" applyNumberFormat="1" applyFont="1" applyFill="1" applyBorder="1"/>
    <xf numFmtId="0" fontId="47" fillId="2" borderId="4" xfId="0" applyNumberFormat="1" applyFont="1" applyFill="1" applyBorder="1" applyAlignment="1">
      <alignment horizontal="center" vertical="center"/>
    </xf>
    <xf numFmtId="0" fontId="47" fillId="2" borderId="4" xfId="0" applyFont="1" applyFill="1" applyBorder="1" applyAlignment="1"/>
    <xf numFmtId="0" fontId="40" fillId="4" borderId="4" xfId="0" applyFont="1" applyFill="1" applyBorder="1" applyAlignment="1"/>
    <xf numFmtId="171" fontId="40" fillId="4" borderId="4" xfId="0" applyNumberFormat="1" applyFont="1" applyFill="1" applyBorder="1" applyAlignment="1">
      <alignment horizontal="center" vertical="center"/>
    </xf>
    <xf numFmtId="0" fontId="47" fillId="2" borderId="4" xfId="0" applyNumberFormat="1" applyFont="1" applyFill="1" applyBorder="1" applyAlignment="1">
      <alignment horizontal="right" vertical="center"/>
    </xf>
    <xf numFmtId="0" fontId="46" fillId="3" borderId="10" xfId="0" applyFont="1" applyFill="1" applyBorder="1" applyAlignment="1">
      <alignment vertical="center"/>
    </xf>
    <xf numFmtId="0" fontId="46" fillId="2" borderId="4" xfId="0" applyFont="1" applyFill="1" applyBorder="1" applyAlignment="1">
      <alignment vertical="center"/>
    </xf>
    <xf numFmtId="172" fontId="46" fillId="2" borderId="4" xfId="0" applyNumberFormat="1" applyFont="1" applyFill="1" applyBorder="1" applyAlignment="1">
      <alignment horizontal="center" vertical="center"/>
    </xf>
    <xf numFmtId="174" fontId="7" fillId="2" borderId="0" xfId="0" applyNumberFormat="1" applyFont="1" applyFill="1"/>
    <xf numFmtId="175" fontId="7" fillId="2" borderId="0" xfId="0" applyNumberFormat="1" applyFont="1" applyFill="1"/>
    <xf numFmtId="175" fontId="31" fillId="2" borderId="0" xfId="0" applyNumberFormat="1" applyFont="1" applyFill="1"/>
    <xf numFmtId="0" fontId="8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172" fontId="2" fillId="3" borderId="4" xfId="3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40" fillId="4" borderId="4" xfId="0" applyFont="1" applyFill="1" applyBorder="1" applyAlignment="1">
      <alignment horizontal="center"/>
    </xf>
    <xf numFmtId="0" fontId="46" fillId="3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46" fillId="3" borderId="11" xfId="0" applyFont="1" applyFill="1" applyBorder="1" applyAlignment="1">
      <alignment horizontal="center" vertical="center"/>
    </xf>
    <xf numFmtId="172" fontId="25" fillId="2" borderId="0" xfId="30" applyNumberFormat="1" applyFont="1" applyFill="1" applyBorder="1" applyAlignment="1">
      <alignment horizontal="center" vertical="center"/>
    </xf>
    <xf numFmtId="172" fontId="2" fillId="2" borderId="3" xfId="30" applyNumberFormat="1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46" fillId="0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4" fillId="4" borderId="4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left" vertical="center"/>
    </xf>
    <xf numFmtId="0" fontId="38" fillId="6" borderId="10" xfId="0" applyFont="1" applyFill="1" applyBorder="1" applyAlignment="1">
      <alignment horizontal="left" vertical="center"/>
    </xf>
    <xf numFmtId="0" fontId="38" fillId="6" borderId="11" xfId="0" applyFont="1" applyFill="1" applyBorder="1" applyAlignment="1">
      <alignment horizontal="left" vertical="center"/>
    </xf>
    <xf numFmtId="0" fontId="38" fillId="0" borderId="4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/>
    </xf>
    <xf numFmtId="0" fontId="38" fillId="3" borderId="10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left" vertical="center"/>
    </xf>
    <xf numFmtId="0" fontId="38" fillId="2" borderId="1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left" vertical="top" wrapText="1"/>
    </xf>
    <xf numFmtId="0" fontId="36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172" fontId="35" fillId="2" borderId="0" xfId="30" applyNumberFormat="1" applyFont="1" applyFill="1" applyBorder="1" applyAlignment="1">
      <alignment horizontal="center" vertical="center"/>
    </xf>
    <xf numFmtId="172" fontId="36" fillId="2" borderId="3" xfId="30" applyNumberFormat="1" applyFont="1" applyFill="1" applyBorder="1" applyAlignment="1">
      <alignment horizontal="center" vertical="center"/>
    </xf>
    <xf numFmtId="0" fontId="35" fillId="3" borderId="12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/>
    </xf>
    <xf numFmtId="172" fontId="36" fillId="3" borderId="4" xfId="30" applyNumberFormat="1" applyFont="1" applyFill="1" applyBorder="1" applyAlignment="1">
      <alignment horizontal="center" vertical="center"/>
    </xf>
    <xf numFmtId="0" fontId="46" fillId="6" borderId="10" xfId="0" applyFont="1" applyFill="1" applyBorder="1" applyAlignment="1">
      <alignment horizontal="left" vertical="center"/>
    </xf>
    <xf numFmtId="0" fontId="46" fillId="6" borderId="11" xfId="0" applyFont="1" applyFill="1" applyBorder="1" applyAlignment="1">
      <alignment horizontal="left" vertical="center"/>
    </xf>
    <xf numFmtId="0" fontId="48" fillId="3" borderId="0" xfId="0" applyFont="1" applyFill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49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 Narrow" panose="020B0606020202030204" pitchFamily="34" charset="0"/>
              </a:defRPr>
            </a:pPr>
            <a:r>
              <a:rPr lang="es-PE" sz="1100">
                <a:latin typeface="Arial Narrow" panose="020B0606020202030204" pitchFamily="34" charset="0"/>
              </a:rPr>
              <a:t>Inversión Comprometida mediante Obras por Impuestos</a:t>
            </a:r>
            <a:r>
              <a:rPr lang="es-PE" sz="1100" baseline="0">
                <a:latin typeface="Arial Narrow" panose="020B0606020202030204" pitchFamily="34" charset="0"/>
              </a:rPr>
              <a:t>, 2009 - 2017</a:t>
            </a:r>
            <a:endParaRPr lang="es-PE" sz="1100"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8481481481481E-2"/>
          <c:y val="0.18125069444444444"/>
          <c:w val="0.86000185185185185"/>
          <c:h val="0.62449374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Sur!$K$75</c:f>
              <c:strCache>
                <c:ptCount val="1"/>
                <c:pt idx="0">
                  <c:v>Inv. Total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20486111111111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12156249999999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516666666666668E-3"/>
                  <c:y val="1.59190972222222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5.24270833333333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3518518518518519E-3"/>
                  <c:y val="6.88357638888888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7037037037037039E-3"/>
                  <c:y val="6.4426041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i="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Sur!$C$76:$C$84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Sur!$K$76:$K$84</c:f>
              <c:numCache>
                <c:formatCode>#,##0.0_ ;\-#,##0.0\ </c:formatCode>
                <c:ptCount val="9"/>
                <c:pt idx="0">
                  <c:v>0</c:v>
                </c:pt>
                <c:pt idx="1">
                  <c:v>3.62636673</c:v>
                </c:pt>
                <c:pt idx="2">
                  <c:v>266.15977818000005</c:v>
                </c:pt>
                <c:pt idx="3">
                  <c:v>97.876882449999997</c:v>
                </c:pt>
                <c:pt idx="4">
                  <c:v>261.86468339999999</c:v>
                </c:pt>
                <c:pt idx="5">
                  <c:v>289.35156933000002</c:v>
                </c:pt>
                <c:pt idx="6">
                  <c:v>85.070016729999992</c:v>
                </c:pt>
                <c:pt idx="7">
                  <c:v>199.23469990000001</c:v>
                </c:pt>
                <c:pt idx="8">
                  <c:v>221.22860634999998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00710656"/>
        <c:axId val="95031296"/>
      </c:barChart>
      <c:lineChart>
        <c:grouping val="standard"/>
        <c:varyColors val="0"/>
        <c:ser>
          <c:idx val="1"/>
          <c:order val="1"/>
          <c:tx>
            <c:strRef>
              <c:f>Sur!$L$75</c:f>
              <c:strCache>
                <c:ptCount val="1"/>
                <c:pt idx="0">
                  <c:v>N° Proy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13"/>
            <c:spPr>
              <a:noFill/>
              <a:ln>
                <a:noFill/>
              </a:ln>
            </c:spPr>
          </c:marker>
          <c:dLbls>
            <c:dLbl>
              <c:idx val="2"/>
              <c:layout>
                <c:manualLayout>
                  <c:x val="-3.3690370370370371E-2"/>
                  <c:y val="-9.961562499999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7982407407407409E-2"/>
                  <c:y val="-0.134893402777777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2686111111111112E-2"/>
                  <c:y val="0.217884374999999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0334444444444444E-2"/>
                  <c:y val="0.1429190972222222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7982407407407409E-2"/>
                  <c:y val="-0.161351736111111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7982407407407409E-2"/>
                  <c:y val="-0.148122569444444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solidFill>
                  <a:schemeClr val="accent1"/>
                </a:solidFill>
                <a:prstDash val="dash"/>
              </a:ln>
            </c:spPr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Sur!$C$76:$C$84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Sur!$L$76:$L$84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13</c:v>
                </c:pt>
                <c:pt idx="5">
                  <c:v>19</c:v>
                </c:pt>
                <c:pt idx="6">
                  <c:v>11</c:v>
                </c:pt>
                <c:pt idx="7">
                  <c:v>23</c:v>
                </c:pt>
                <c:pt idx="8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34368"/>
        <c:axId val="95032832"/>
      </c:lineChart>
      <c:catAx>
        <c:axId val="10071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95031296"/>
        <c:crosses val="autoZero"/>
        <c:auto val="1"/>
        <c:lblAlgn val="ctr"/>
        <c:lblOffset val="100"/>
        <c:noMultiLvlLbl val="0"/>
      </c:catAx>
      <c:valAx>
        <c:axId val="95031296"/>
        <c:scaling>
          <c:orientation val="minMax"/>
        </c:scaling>
        <c:delete val="0"/>
        <c:axPos val="l"/>
        <c:numFmt formatCode="#,##0.0_ ;\-#,##0.0\ 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noFill/>
                <a:latin typeface="Arial Narrow" panose="020B0606020202030204" pitchFamily="34" charset="0"/>
              </a:defRPr>
            </a:pPr>
            <a:endParaRPr lang="es-PE"/>
          </a:p>
        </c:txPr>
        <c:crossAx val="100710656"/>
        <c:crosses val="autoZero"/>
        <c:crossBetween val="between"/>
      </c:valAx>
      <c:valAx>
        <c:axId val="95032832"/>
        <c:scaling>
          <c:orientation val="minMax"/>
          <c:max val="3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noFill/>
                <a:latin typeface="Arial Narrow" panose="020B0606020202030204" pitchFamily="34" charset="0"/>
              </a:defRPr>
            </a:pPr>
            <a:endParaRPr lang="es-PE"/>
          </a:p>
        </c:txPr>
        <c:crossAx val="95034368"/>
        <c:crosses val="max"/>
        <c:crossBetween val="between"/>
      </c:valAx>
      <c:catAx>
        <c:axId val="95034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03283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>
                <a:latin typeface="Arial Narrow" panose="020B0606020202030204" pitchFamily="34" charset="0"/>
              </a:rPr>
              <a:t>Inversión ejecutada y comprometida</a:t>
            </a:r>
            <a:r>
              <a:rPr lang="en-US" sz="1000" baseline="0">
                <a:latin typeface="Arial Narrow" panose="020B0606020202030204" pitchFamily="34" charset="0"/>
              </a:rPr>
              <a:t> </a:t>
            </a:r>
            <a:r>
              <a:rPr lang="en-US" sz="1000">
                <a:latin typeface="Arial Narrow" panose="020B0606020202030204" pitchFamily="34" charset="0"/>
              </a:rPr>
              <a:t>por regiones </a:t>
            </a:r>
            <a:r>
              <a:rPr lang="en-US" sz="1000" b="1" i="0" u="none" strike="noStrike" baseline="0">
                <a:effectLst/>
                <a:latin typeface="Arial Narrow" panose="020B0606020202030204" pitchFamily="34" charset="0"/>
              </a:rPr>
              <a:t>entre 2009 y 2018 </a:t>
            </a:r>
          </a:p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 b="1" i="0" u="none" strike="noStrike" baseline="0">
                <a:effectLst/>
                <a:latin typeface="Arial Narrow" panose="020B0606020202030204" pitchFamily="34" charset="0"/>
              </a:rPr>
              <a:t>(Millones de S/)</a:t>
            </a:r>
            <a:endParaRPr lang="en-US" sz="1000">
              <a:latin typeface="Arial Narrow" panose="020B0606020202030204" pitchFamily="34" charset="0"/>
            </a:endParaRPr>
          </a:p>
        </c:rich>
      </c:tx>
      <c:overlay val="0"/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604012104095812"/>
          <c:y val="0.13670138888888889"/>
          <c:w val="0.41532211143471498"/>
          <c:h val="0.7795138888888888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0"/>
              <c:layout>
                <c:manualLayout>
                  <c:x val="4.4675709280441955E-2"/>
                  <c:y val="-5.7326736111111151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093127982294884"/>
                  <c:y val="-4.4097222222222225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7.5227876790116929E-2"/>
                  <c:y val="2.6458333333333334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128064804309286"/>
                  <c:y val="3.5277777777777818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0.10574507954297178"/>
                  <c:y val="4.4097222222222428E-3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7.0516927949467682E-3"/>
                  <c:y val="-0.1234722222222222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4.7011285299645121E-2"/>
                  <c:y val="-0.12347256944444444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Sur!$J$51:$J$55</c:f>
              <c:strCache>
                <c:ptCount val="5"/>
                <c:pt idx="0">
                  <c:v>Arequipa</c:v>
                </c:pt>
                <c:pt idx="1">
                  <c:v>Cusco</c:v>
                </c:pt>
                <c:pt idx="2">
                  <c:v>Tacna</c:v>
                </c:pt>
                <c:pt idx="3">
                  <c:v>Moquegua</c:v>
                </c:pt>
                <c:pt idx="4">
                  <c:v>Puno</c:v>
                </c:pt>
              </c:strCache>
            </c:strRef>
          </c:cat>
          <c:val>
            <c:numRef>
              <c:f>Sur!$K$51:$K$55</c:f>
              <c:numCache>
                <c:formatCode>_ * #,##0.0_ ;_ * \-#,##0.0_ ;_ * "-"??_ ;_ @_ </c:formatCode>
                <c:ptCount val="5"/>
                <c:pt idx="0">
                  <c:v>503.74760690000005</c:v>
                </c:pt>
                <c:pt idx="1">
                  <c:v>336.03627768999996</c:v>
                </c:pt>
                <c:pt idx="2">
                  <c:v>261.98725593</c:v>
                </c:pt>
                <c:pt idx="3">
                  <c:v>204.68956082000005</c:v>
                </c:pt>
                <c:pt idx="4">
                  <c:v>117.95190173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 Narrow" panose="020B0606020202030204" pitchFamily="34" charset="0"/>
              </a:defRPr>
            </a:pPr>
            <a:r>
              <a:rPr lang="en-US" sz="1050">
                <a:latin typeface="Arial Narrow" panose="020B0606020202030204" pitchFamily="34" charset="0"/>
              </a:rPr>
              <a:t>Monto ejecutado y/o comprometido por sector , entre 2009</a:t>
            </a:r>
            <a:r>
              <a:rPr lang="en-US" sz="1050" baseline="0">
                <a:latin typeface="Arial Narrow" panose="020B0606020202030204" pitchFamily="34" charset="0"/>
              </a:rPr>
              <a:t> y  2018*</a:t>
            </a:r>
            <a:r>
              <a:rPr lang="en-US" sz="1050">
                <a:latin typeface="Arial Narrow" panose="020B0606020202030204" pitchFamily="34" charset="0"/>
              </a:rPr>
              <a:t> </a:t>
            </a:r>
          </a:p>
          <a:p>
            <a:pPr>
              <a:defRPr sz="1050">
                <a:latin typeface="Arial Narrow" panose="020B0606020202030204" pitchFamily="34" charset="0"/>
              </a:defRPr>
            </a:pPr>
            <a:r>
              <a:rPr lang="en-US" sz="1050">
                <a:latin typeface="Arial Narrow" panose="020B0606020202030204" pitchFamily="34" charset="0"/>
              </a:rPr>
              <a:t>(Millones</a:t>
            </a:r>
            <a:r>
              <a:rPr lang="en-US" sz="1050" baseline="0">
                <a:latin typeface="Arial Narrow" panose="020B0606020202030204" pitchFamily="34" charset="0"/>
              </a:rPr>
              <a:t> de S/)</a:t>
            </a:r>
            <a:endParaRPr lang="en-US" sz="105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7675555555555555"/>
          <c:y val="4.40972222222222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85689887026837"/>
          <c:y val="0.20086805555555556"/>
          <c:w val="0.78939672474577938"/>
          <c:h val="0.667591666666666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Sur!$S$16:$S$23</c:f>
              <c:strCache>
                <c:ptCount val="8"/>
                <c:pt idx="0">
                  <c:v>Transporte</c:v>
                </c:pt>
                <c:pt idx="1">
                  <c:v>Saneamiento</c:v>
                </c:pt>
                <c:pt idx="2">
                  <c:v>Educación</c:v>
                </c:pt>
                <c:pt idx="3">
                  <c:v>Salud</c:v>
                </c:pt>
                <c:pt idx="4">
                  <c:v>Seguridad</c:v>
                </c:pt>
                <c:pt idx="5">
                  <c:v>Comercio</c:v>
                </c:pt>
                <c:pt idx="6">
                  <c:v>Esparcimiento</c:v>
                </c:pt>
                <c:pt idx="7">
                  <c:v>Otros</c:v>
                </c:pt>
              </c:strCache>
            </c:strRef>
          </c:cat>
          <c:val>
            <c:numRef>
              <c:f>Sur!$T$16:$T$23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spPr>
            <a:solidFill>
              <a:schemeClr val="accent2">
                <a:lumMod val="40000"/>
                <a:lumOff val="60000"/>
              </a:schemeClr>
            </a:solidFill>
            <a:ln w="12700">
              <a:solidFill>
                <a:schemeClr val="accent2"/>
              </a:solidFill>
              <a:prstDash val="sysDash"/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Sur!$S$16:$S$23</c:f>
              <c:strCache>
                <c:ptCount val="8"/>
                <c:pt idx="0">
                  <c:v>Transporte</c:v>
                </c:pt>
                <c:pt idx="1">
                  <c:v>Saneamiento</c:v>
                </c:pt>
                <c:pt idx="2">
                  <c:v>Educación</c:v>
                </c:pt>
                <c:pt idx="3">
                  <c:v>Salud</c:v>
                </c:pt>
                <c:pt idx="4">
                  <c:v>Seguridad</c:v>
                </c:pt>
                <c:pt idx="5">
                  <c:v>Comercio</c:v>
                </c:pt>
                <c:pt idx="6">
                  <c:v>Esparcimiento</c:v>
                </c:pt>
                <c:pt idx="7">
                  <c:v>Otros</c:v>
                </c:pt>
              </c:strCache>
            </c:strRef>
          </c:cat>
          <c:val>
            <c:numRef>
              <c:f>Sur!$U$16:$U$23</c:f>
              <c:numCache>
                <c:formatCode>0.0</c:formatCode>
                <c:ptCount val="8"/>
                <c:pt idx="0">
                  <c:v>607.16157599000007</c:v>
                </c:pt>
                <c:pt idx="1">
                  <c:v>292.66747096999995</c:v>
                </c:pt>
                <c:pt idx="2">
                  <c:v>255.45697995999996</c:v>
                </c:pt>
                <c:pt idx="3">
                  <c:v>123.90935492</c:v>
                </c:pt>
                <c:pt idx="4">
                  <c:v>46.808761740000001</c:v>
                </c:pt>
                <c:pt idx="5">
                  <c:v>8.8690788299999994</c:v>
                </c:pt>
                <c:pt idx="6">
                  <c:v>6.7773214299999998</c:v>
                </c:pt>
                <c:pt idx="7">
                  <c:v>82.762059230000006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2"/>
        <c:overlap val="40"/>
        <c:axId val="102958976"/>
        <c:axId val="102975360"/>
      </c:barChart>
      <c:catAx>
        <c:axId val="102958976"/>
        <c:scaling>
          <c:orientation val="maxMin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102975360"/>
        <c:crosses val="autoZero"/>
        <c:auto val="1"/>
        <c:lblAlgn val="ctr"/>
        <c:lblOffset val="100"/>
        <c:noMultiLvlLbl val="0"/>
      </c:catAx>
      <c:valAx>
        <c:axId val="1029753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2958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>
                <a:latin typeface="Arial Narrow" panose="020B0606020202030204" pitchFamily="34" charset="0"/>
              </a:rPr>
              <a:t>Monto adjudicado por niveles de gobierno, entre 2009 y 2018*</a:t>
            </a:r>
          </a:p>
        </c:rich>
      </c:tx>
      <c:layout>
        <c:manualLayout>
          <c:xMode val="edge"/>
          <c:yMode val="edge"/>
          <c:x val="0.20731796296296295"/>
          <c:y val="3.52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82462962962963"/>
          <c:y val="0.24298680555555555"/>
          <c:w val="0.82729037037037034"/>
          <c:h val="0.5407090277777777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Sur!$Q$31:$Q$33</c:f>
              <c:strCache>
                <c:ptCount val="3"/>
                <c:pt idx="0">
                  <c:v>Gob. Nacional</c:v>
                </c:pt>
                <c:pt idx="1">
                  <c:v>Gob. Regional</c:v>
                </c:pt>
                <c:pt idx="2">
                  <c:v>Gob. Locales</c:v>
                </c:pt>
              </c:strCache>
            </c:strRef>
          </c:cat>
          <c:val>
            <c:numRef>
              <c:f>Sur!$R$31:$R$33</c:f>
              <c:numCache>
                <c:formatCode>#,##0.0</c:formatCode>
                <c:ptCount val="3"/>
                <c:pt idx="0">
                  <c:v>29.115023899999997</c:v>
                </c:pt>
                <c:pt idx="1">
                  <c:v>447.78162861999999</c:v>
                </c:pt>
                <c:pt idx="2">
                  <c:v>947.51595055000007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1184"/>
        <c:axId val="103031168"/>
      </c:barChart>
      <c:catAx>
        <c:axId val="103021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103031168"/>
        <c:crosses val="autoZero"/>
        <c:auto val="1"/>
        <c:lblAlgn val="ctr"/>
        <c:lblOffset val="100"/>
        <c:noMultiLvlLbl val="0"/>
      </c:catAx>
      <c:valAx>
        <c:axId val="103031168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103021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103654</xdr:colOff>
      <xdr:row>5</xdr:row>
      <xdr:rowOff>81242</xdr:rowOff>
    </xdr:from>
    <xdr:to>
      <xdr:col>14</xdr:col>
      <xdr:colOff>776007</xdr:colOff>
      <xdr:row>7</xdr:row>
      <xdr:rowOff>76199</xdr:rowOff>
    </xdr:to>
    <xdr:sp macro="" textlink="">
      <xdr:nvSpPr>
        <xdr:cNvPr id="10" name="9 Flecha derecha"/>
        <xdr:cNvSpPr/>
      </xdr:nvSpPr>
      <xdr:spPr>
        <a:xfrm>
          <a:off x="11038354" y="1033742"/>
          <a:ext cx="672353" cy="375957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15</xdr:col>
      <xdr:colOff>695325</xdr:colOff>
      <xdr:row>64</xdr:row>
      <xdr:rowOff>147637</xdr:rowOff>
    </xdr:from>
    <xdr:to>
      <xdr:col>22</xdr:col>
      <xdr:colOff>742275</xdr:colOff>
      <xdr:row>79</xdr:row>
      <xdr:rowOff>170137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693965</xdr:colOff>
      <xdr:row>47</xdr:row>
      <xdr:rowOff>172810</xdr:rowOff>
    </xdr:from>
    <xdr:to>
      <xdr:col>22</xdr:col>
      <xdr:colOff>746358</xdr:colOff>
      <xdr:row>63</xdr:row>
      <xdr:rowOff>4810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741378</xdr:colOff>
      <xdr:row>11</xdr:row>
      <xdr:rowOff>153091</xdr:rowOff>
    </xdr:from>
    <xdr:to>
      <xdr:col>22</xdr:col>
      <xdr:colOff>793771</xdr:colOff>
      <xdr:row>26</xdr:row>
      <xdr:rowOff>175591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762000</xdr:colOff>
      <xdr:row>28</xdr:row>
      <xdr:rowOff>176212</xdr:rowOff>
    </xdr:from>
    <xdr:to>
      <xdr:col>22</xdr:col>
      <xdr:colOff>808950</xdr:colOff>
      <xdr:row>44</xdr:row>
      <xdr:rowOff>8212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0.02999</cdr:x>
      <cdr:y>0.90454</cdr:y>
    </cdr:from>
    <cdr:to>
      <cdr:x>0.23813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1925" y="2605088"/>
          <a:ext cx="1123950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 sz="1100"/>
        </a:p>
      </cdr:txBody>
    </cdr:sp>
  </cdr:relSizeAnchor>
  <cdr:relSizeAnchor xmlns:cdr="http://schemas.openxmlformats.org/drawingml/2006/chartDrawing">
    <cdr:from>
      <cdr:x>0.00176</cdr:x>
      <cdr:y>0.92108</cdr:y>
    </cdr:from>
    <cdr:to>
      <cdr:x>1</cdr:x>
      <cdr:y>0.99339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9524" y="2652713"/>
          <a:ext cx="5390476" cy="2082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Proinversión  al 21 de febrero de 2018                                                                                                              Elaboración: CIE-PERUCÁMARAS </a:t>
          </a:r>
          <a:endParaRPr lang="es-PE" sz="75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0.04763</cdr:x>
      <cdr:y>0.15379</cdr:y>
    </cdr:from>
    <cdr:to>
      <cdr:x>0.27341</cdr:x>
      <cdr:y>0.22325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57181" y="442912"/>
          <a:ext cx="1219212" cy="2000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1000">
              <a:solidFill>
                <a:schemeClr val="accent2">
                  <a:lumMod val="75000"/>
                </a:schemeClr>
              </a:solidFill>
              <a:latin typeface="Arial Narrow" panose="020B0606020202030204" pitchFamily="34" charset="0"/>
            </a:rPr>
            <a:t>□</a:t>
          </a:r>
          <a:r>
            <a:rPr lang="es-PE" sz="750">
              <a:solidFill>
                <a:schemeClr val="accent2">
                  <a:lumMod val="75000"/>
                </a:schemeClr>
              </a:solidFill>
              <a:latin typeface="Arial Narrow" panose="020B0606020202030204" pitchFamily="34" charset="0"/>
            </a:rPr>
            <a:t> Inversión en Millones de        S/.</a:t>
          </a:r>
        </a:p>
      </cdr:txBody>
    </cdr:sp>
  </cdr:relSizeAnchor>
  <cdr:relSizeAnchor xmlns:cdr="http://schemas.openxmlformats.org/drawingml/2006/chartDrawing">
    <cdr:from>
      <cdr:x>0.04997</cdr:x>
      <cdr:y>0.22269</cdr:y>
    </cdr:from>
    <cdr:to>
      <cdr:x>0.27575</cdr:x>
      <cdr:y>0.29214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269838" y="641354"/>
          <a:ext cx="1219212" cy="200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1000">
              <a:solidFill>
                <a:schemeClr val="tx2"/>
              </a:solidFill>
              <a:latin typeface="Arial Narrow" panose="020B0606020202030204" pitchFamily="34" charset="0"/>
            </a:rPr>
            <a:t>□</a:t>
          </a:r>
          <a:r>
            <a:rPr lang="es-PE" sz="750">
              <a:solidFill>
                <a:schemeClr val="tx2"/>
              </a:solidFill>
              <a:latin typeface="Arial Narrow" panose="020B0606020202030204" pitchFamily="34" charset="0"/>
            </a:rPr>
            <a:t> N°</a:t>
          </a:r>
          <a:r>
            <a:rPr lang="es-PE" sz="750" baseline="0">
              <a:solidFill>
                <a:schemeClr val="tx2"/>
              </a:solidFill>
              <a:latin typeface="Arial Narrow" panose="020B0606020202030204" pitchFamily="34" charset="0"/>
            </a:rPr>
            <a:t> de proyectos adjicados    - - -</a:t>
          </a:r>
          <a:endParaRPr lang="es-PE" sz="750">
            <a:solidFill>
              <a:schemeClr val="tx2"/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0.91061</cdr:y>
    </cdr:from>
    <cdr:to>
      <cdr:x>0.99723</cdr:x>
      <cdr:y>0.98292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22550"/>
          <a:ext cx="5385063" cy="2082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Proinversión  al 21 de febrero de 2018                                                                                                               Elaboración: CIE-PERUCÁMARAS 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0.90265</cdr:y>
    </cdr:from>
    <cdr:to>
      <cdr:x>1</cdr:x>
      <cdr:y>0.98576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99634"/>
          <a:ext cx="5405443" cy="2393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Proinversión, al 21 de febrero de 2018                                                                                                               Elaboración: CIE-PERUCÁMARAS 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0.91689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40645"/>
          <a:ext cx="5400000" cy="2393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Proinversión, al 21 de febrero de 2018                                                                                                               Elaboración: CIE-PERUCÁMARAS 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/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83" t="s">
        <v>70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</row>
    <row r="4" spans="2:18" ht="19.5" customHeight="1" x14ac:dyDescent="0.25">
      <c r="B4" s="184" t="s">
        <v>142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</row>
    <row r="5" spans="2:18" ht="15" customHeight="1" x14ac:dyDescent="0.25">
      <c r="B5" s="185" t="s">
        <v>143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L12" sqref="L12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86" t="s">
        <v>0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</row>
    <row r="9" spans="2:15" x14ac:dyDescent="0.25"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</row>
    <row r="10" spans="2:15" x14ac:dyDescent="0.25"/>
    <row r="11" spans="2:15" x14ac:dyDescent="0.25">
      <c r="G11" s="6"/>
    </row>
    <row r="12" spans="2:15" x14ac:dyDescent="0.25">
      <c r="F12" s="6" t="s">
        <v>63</v>
      </c>
      <c r="G12" s="6"/>
      <c r="J12" s="2">
        <v>2</v>
      </c>
    </row>
    <row r="13" spans="2:15" x14ac:dyDescent="0.25">
      <c r="G13" s="6" t="s">
        <v>64</v>
      </c>
      <c r="J13" s="2">
        <v>3</v>
      </c>
    </row>
    <row r="14" spans="2:15" x14ac:dyDescent="0.25">
      <c r="G14" s="6" t="s">
        <v>65</v>
      </c>
      <c r="J14" s="2">
        <v>4</v>
      </c>
    </row>
    <row r="15" spans="2:15" x14ac:dyDescent="0.25">
      <c r="G15" s="6" t="s">
        <v>66</v>
      </c>
      <c r="J15" s="2">
        <v>5</v>
      </c>
    </row>
    <row r="16" spans="2:15" x14ac:dyDescent="0.25">
      <c r="G16" s="6" t="s">
        <v>67</v>
      </c>
      <c r="J16" s="2">
        <v>6</v>
      </c>
    </row>
    <row r="17" spans="7:10" x14ac:dyDescent="0.25">
      <c r="G17" s="15" t="s">
        <v>68</v>
      </c>
      <c r="J17" s="2">
        <v>7</v>
      </c>
    </row>
    <row r="18" spans="7:10" x14ac:dyDescent="0.25">
      <c r="G18" s="6" t="s">
        <v>69</v>
      </c>
      <c r="J18" s="2">
        <v>8</v>
      </c>
    </row>
    <row r="19" spans="7:10" x14ac:dyDescent="0.25">
      <c r="G19" s="6"/>
      <c r="J19" s="2"/>
    </row>
    <row r="20" spans="7:10" x14ac:dyDescent="0.25">
      <c r="G20" s="15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Arequipa'!A1" display="Arequipa"/>
    <hyperlink ref="G14" location="'Cusco'!A1" display="Cusco"/>
    <hyperlink ref="G15" location="'Madre de Dios'!A1" display="Madre de Dios"/>
    <hyperlink ref="G16" location="'Moquegua'!A1" display="Moquegua"/>
    <hyperlink ref="G17" location="'Puno'!A1" display="Puno"/>
    <hyperlink ref="G18" location="'Tacna'!A1" display="Tacna"/>
    <hyperlink ref="F12" location="'Sur'!A1" display="Sur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160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3" customWidth="1"/>
    <col min="17" max="22" width="11.42578125" style="3" customWidth="1"/>
    <col min="23" max="23" width="12.7109375" style="3" customWidth="1"/>
    <col min="24" max="16384" width="11.42578125" style="1" hidden="1"/>
  </cols>
  <sheetData>
    <row r="1" spans="2:21" x14ac:dyDescent="0.25">
      <c r="B1" s="250" t="s">
        <v>144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2:21" x14ac:dyDescent="0.25"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spans="2:21" x14ac:dyDescent="0.25">
      <c r="B3" s="10" t="str">
        <f>+C7</f>
        <v>1. Inversión ejecutada Mediante Obras por Impuestos por sectores, 2009-2018*</v>
      </c>
      <c r="C3" s="5"/>
      <c r="D3" s="5"/>
      <c r="E3" s="5"/>
      <c r="F3" s="5"/>
      <c r="G3" s="5"/>
      <c r="H3" s="10"/>
      <c r="I3" s="11" t="str">
        <f>+C93</f>
        <v>3. Principales Empresas que financian proyectos mediante Obras por Impuestos</v>
      </c>
      <c r="J3" s="11"/>
      <c r="K3" s="11"/>
      <c r="L3" s="11"/>
      <c r="M3" s="10"/>
      <c r="N3" s="12"/>
      <c r="O3" s="12"/>
    </row>
    <row r="4" spans="2:21" x14ac:dyDescent="0.25">
      <c r="B4" s="10" t="str">
        <f>+C69</f>
        <v>2. Inversión ejecutada en Obras por Impuestos por años según estado del proyecto, 2009-2018*</v>
      </c>
      <c r="C4" s="5"/>
      <c r="D4" s="5"/>
      <c r="E4" s="5"/>
      <c r="F4" s="5"/>
      <c r="G4" s="5"/>
      <c r="H4" s="10"/>
      <c r="I4" s="11"/>
      <c r="J4" s="11"/>
      <c r="K4" s="11"/>
      <c r="L4" s="11"/>
      <c r="M4" s="10"/>
      <c r="N4" s="12"/>
      <c r="O4" s="12"/>
    </row>
    <row r="5" spans="2:21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21" x14ac:dyDescent="0.25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2:21" x14ac:dyDescent="0.25">
      <c r="B7" s="22"/>
      <c r="C7" s="204" t="s">
        <v>76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3"/>
    </row>
    <row r="8" spans="2:21" ht="15" customHeight="1" x14ac:dyDescent="0.25">
      <c r="B8" s="22"/>
      <c r="C8" s="188" t="str">
        <f>+CONCATENATE("Entre los años 2009-2018 en la macro región  se han adjudicado ",+L27," proyectos, atendiendo a ",+FIXED(M27,1)," beneficiarios directos mediante obras por impuestos. El monto total invertido fue de S/ ",+FIXED(K27)," millones de los cuales el ",+FIXED(E28*100,1),"% ha sido mediante el Gobierno Nacional, el ",+FIXED(G28*100,1),"% por el Gobierno Regional. y el ",FIXED(I28*100,1),"% por los Gobiernos Regionales en conjunto")</f>
        <v>Entre los años 2009-2018 en la macro región  se han adjudicado 94 proyectos, atendiendo a 2,684,722.0 beneficiarios directos mediante obras por impuestos. El monto total invertido fue de S/ 1,424.41 millones de los cuales el 2.0% ha sido mediante el Gobierno Nacional, el 31.4% por el Gobierno Regional. y el 66.5% por los Gobiernos Regionales en conjunto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23"/>
    </row>
    <row r="9" spans="2:21" x14ac:dyDescent="0.25">
      <c r="B9" s="22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23"/>
    </row>
    <row r="10" spans="2:21" x14ac:dyDescent="0.25">
      <c r="B10" s="22"/>
      <c r="C10" s="13"/>
      <c r="D10" s="13" t="s">
        <v>77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3"/>
    </row>
    <row r="11" spans="2:21" x14ac:dyDescent="0.25">
      <c r="B11" s="22"/>
      <c r="C11" s="205" t="s">
        <v>71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13"/>
      <c r="O11" s="23"/>
    </row>
    <row r="12" spans="2:21" x14ac:dyDescent="0.25">
      <c r="B12" s="22"/>
      <c r="C12" s="40"/>
      <c r="D12" s="206" t="s">
        <v>5</v>
      </c>
      <c r="E12" s="206"/>
      <c r="F12" s="206"/>
      <c r="G12" s="206"/>
      <c r="H12" s="206"/>
      <c r="I12" s="206"/>
      <c r="J12" s="206"/>
      <c r="K12" s="206"/>
      <c r="L12" s="206"/>
      <c r="M12" s="40"/>
      <c r="N12" s="13"/>
      <c r="O12" s="23"/>
      <c r="S12" s="181"/>
    </row>
    <row r="13" spans="2:21" x14ac:dyDescent="0.25">
      <c r="B13" s="22"/>
      <c r="C13" s="207" t="s">
        <v>6</v>
      </c>
      <c r="D13" s="207"/>
      <c r="E13" s="207" t="s">
        <v>7</v>
      </c>
      <c r="F13" s="207"/>
      <c r="G13" s="207" t="s">
        <v>8</v>
      </c>
      <c r="H13" s="207"/>
      <c r="I13" s="207" t="s">
        <v>9</v>
      </c>
      <c r="J13" s="207"/>
      <c r="K13" s="207" t="s">
        <v>10</v>
      </c>
      <c r="L13" s="207"/>
      <c r="M13" s="208" t="s">
        <v>11</v>
      </c>
      <c r="N13" s="13"/>
      <c r="O13" s="23"/>
      <c r="S13" s="181"/>
    </row>
    <row r="14" spans="2:21" x14ac:dyDescent="0.25">
      <c r="B14" s="22"/>
      <c r="C14" s="207"/>
      <c r="D14" s="207"/>
      <c r="E14" s="39" t="s">
        <v>12</v>
      </c>
      <c r="F14" s="39" t="s">
        <v>13</v>
      </c>
      <c r="G14" s="39" t="s">
        <v>12</v>
      </c>
      <c r="H14" s="39" t="s">
        <v>13</v>
      </c>
      <c r="I14" s="39" t="s">
        <v>12</v>
      </c>
      <c r="J14" s="39" t="s">
        <v>13</v>
      </c>
      <c r="K14" s="39" t="s">
        <v>12</v>
      </c>
      <c r="L14" s="39" t="s">
        <v>13</v>
      </c>
      <c r="M14" s="208"/>
      <c r="N14" s="13"/>
      <c r="O14" s="23"/>
      <c r="S14" s="181"/>
    </row>
    <row r="15" spans="2:21" x14ac:dyDescent="0.25">
      <c r="B15" s="22"/>
      <c r="C15" s="29" t="s">
        <v>19</v>
      </c>
      <c r="D15" s="30"/>
      <c r="E15" s="31"/>
      <c r="F15" s="32"/>
      <c r="G15" s="31">
        <v>260.26248371000003</v>
      </c>
      <c r="H15" s="32">
        <v>1</v>
      </c>
      <c r="I15" s="31">
        <v>346.89909228000005</v>
      </c>
      <c r="J15" s="32">
        <v>29</v>
      </c>
      <c r="K15" s="33">
        <f t="shared" ref="K15:K25" si="0">+E15+G15+I15</f>
        <v>607.16157599000007</v>
      </c>
      <c r="L15" s="34">
        <f t="shared" ref="L15:L25" si="1">+F15+H15+J15</f>
        <v>30</v>
      </c>
      <c r="M15" s="35">
        <v>834379</v>
      </c>
      <c r="N15" s="13"/>
      <c r="O15" s="23"/>
      <c r="S15" s="181"/>
    </row>
    <row r="16" spans="2:21" x14ac:dyDescent="0.25">
      <c r="B16" s="22"/>
      <c r="C16" s="29" t="s">
        <v>18</v>
      </c>
      <c r="D16" s="30"/>
      <c r="E16" s="31">
        <v>29.115023899999997</v>
      </c>
      <c r="F16" s="32">
        <v>2</v>
      </c>
      <c r="G16" s="31">
        <v>26.105478439999999</v>
      </c>
      <c r="H16" s="32">
        <v>2</v>
      </c>
      <c r="I16" s="31">
        <v>237.44696862999999</v>
      </c>
      <c r="J16" s="32">
        <v>14</v>
      </c>
      <c r="K16" s="33">
        <f t="shared" si="0"/>
        <v>292.66747096999995</v>
      </c>
      <c r="L16" s="34">
        <f t="shared" si="1"/>
        <v>18</v>
      </c>
      <c r="M16" s="35">
        <v>171125</v>
      </c>
      <c r="N16" s="13"/>
      <c r="O16" s="23"/>
      <c r="S16" s="88" t="s">
        <v>19</v>
      </c>
      <c r="T16" s="88"/>
      <c r="U16" s="89">
        <v>607.16157599000007</v>
      </c>
    </row>
    <row r="17" spans="2:21" x14ac:dyDescent="0.25">
      <c r="B17" s="22"/>
      <c r="C17" s="29" t="s">
        <v>15</v>
      </c>
      <c r="D17" s="30"/>
      <c r="E17" s="31"/>
      <c r="F17" s="32"/>
      <c r="G17" s="31"/>
      <c r="H17" s="32"/>
      <c r="I17" s="31">
        <v>255.45697995999996</v>
      </c>
      <c r="J17" s="32">
        <v>29</v>
      </c>
      <c r="K17" s="33">
        <f t="shared" si="0"/>
        <v>255.45697995999996</v>
      </c>
      <c r="L17" s="34">
        <f t="shared" si="1"/>
        <v>29</v>
      </c>
      <c r="M17" s="35">
        <v>125793</v>
      </c>
      <c r="N17" s="13"/>
      <c r="O17" s="23"/>
      <c r="S17" s="88" t="s">
        <v>18</v>
      </c>
      <c r="T17" s="88"/>
      <c r="U17" s="89">
        <v>292.66747096999995</v>
      </c>
    </row>
    <row r="18" spans="2:21" x14ac:dyDescent="0.25">
      <c r="B18" s="22"/>
      <c r="C18" s="29" t="s">
        <v>1</v>
      </c>
      <c r="D18" s="30"/>
      <c r="E18" s="31"/>
      <c r="F18" s="32"/>
      <c r="G18" s="31">
        <v>95.118238950000006</v>
      </c>
      <c r="H18" s="32">
        <v>1</v>
      </c>
      <c r="I18" s="31">
        <v>28.79111597</v>
      </c>
      <c r="J18" s="32">
        <v>2</v>
      </c>
      <c r="K18" s="33">
        <f t="shared" si="0"/>
        <v>123.90935492</v>
      </c>
      <c r="L18" s="34">
        <f t="shared" si="1"/>
        <v>3</v>
      </c>
      <c r="M18" s="35">
        <v>88114</v>
      </c>
      <c r="N18" s="13"/>
      <c r="O18" s="23"/>
      <c r="S18" s="88" t="s">
        <v>15</v>
      </c>
      <c r="T18" s="88"/>
      <c r="U18" s="89">
        <v>255.45697995999996</v>
      </c>
    </row>
    <row r="19" spans="2:21" x14ac:dyDescent="0.25">
      <c r="B19" s="22"/>
      <c r="C19" s="29" t="s">
        <v>2</v>
      </c>
      <c r="D19" s="30"/>
      <c r="E19" s="31"/>
      <c r="F19" s="32"/>
      <c r="G19" s="31">
        <v>66.295427520000004</v>
      </c>
      <c r="H19" s="32">
        <v>2</v>
      </c>
      <c r="I19" s="31">
        <v>7.90221369</v>
      </c>
      <c r="J19" s="32">
        <v>2</v>
      </c>
      <c r="K19" s="33">
        <f t="shared" si="0"/>
        <v>74.19764121</v>
      </c>
      <c r="L19" s="34">
        <f t="shared" si="1"/>
        <v>4</v>
      </c>
      <c r="M19" s="35">
        <v>540165</v>
      </c>
      <c r="N19" s="13"/>
      <c r="O19" s="23"/>
      <c r="S19" s="88" t="s">
        <v>1</v>
      </c>
      <c r="T19" s="88"/>
      <c r="U19" s="89">
        <v>123.90935492</v>
      </c>
    </row>
    <row r="20" spans="2:21" x14ac:dyDescent="0.25">
      <c r="B20" s="22"/>
      <c r="C20" s="29" t="s">
        <v>22</v>
      </c>
      <c r="D20" s="30"/>
      <c r="E20" s="31"/>
      <c r="F20" s="32"/>
      <c r="G20" s="31"/>
      <c r="H20" s="32"/>
      <c r="I20" s="31">
        <v>46.808761740000001</v>
      </c>
      <c r="J20" s="32">
        <v>3</v>
      </c>
      <c r="K20" s="33">
        <f t="shared" si="0"/>
        <v>46.808761740000001</v>
      </c>
      <c r="L20" s="34">
        <f t="shared" si="1"/>
        <v>3</v>
      </c>
      <c r="M20" s="35">
        <v>885994</v>
      </c>
      <c r="N20" s="13"/>
      <c r="O20" s="23"/>
      <c r="S20" s="88" t="s">
        <v>22</v>
      </c>
      <c r="T20" s="88"/>
      <c r="U20" s="89">
        <v>46.808761740000001</v>
      </c>
    </row>
    <row r="21" spans="2:21" x14ac:dyDescent="0.25">
      <c r="B21" s="22"/>
      <c r="C21" s="29" t="s">
        <v>14</v>
      </c>
      <c r="D21" s="30"/>
      <c r="E21" s="31"/>
      <c r="F21" s="32"/>
      <c r="G21" s="31"/>
      <c r="H21" s="32"/>
      <c r="I21" s="31">
        <v>8.8690788299999994</v>
      </c>
      <c r="J21" s="32">
        <v>1</v>
      </c>
      <c r="K21" s="33">
        <f t="shared" si="0"/>
        <v>8.8690788299999994</v>
      </c>
      <c r="L21" s="34">
        <f t="shared" si="1"/>
        <v>1</v>
      </c>
      <c r="M21" s="35">
        <v>8147</v>
      </c>
      <c r="N21" s="13"/>
      <c r="O21" s="23"/>
      <c r="S21" s="88" t="s">
        <v>14</v>
      </c>
      <c r="T21" s="88"/>
      <c r="U21" s="89">
        <v>8.8690788299999994</v>
      </c>
    </row>
    <row r="22" spans="2:21" x14ac:dyDescent="0.25">
      <c r="B22" s="22"/>
      <c r="C22" s="29" t="s">
        <v>16</v>
      </c>
      <c r="D22" s="30"/>
      <c r="E22" s="31"/>
      <c r="F22" s="32"/>
      <c r="G22" s="31"/>
      <c r="H22" s="32"/>
      <c r="I22" s="31">
        <v>6.7773214299999998</v>
      </c>
      <c r="J22" s="32">
        <v>2</v>
      </c>
      <c r="K22" s="33">
        <f t="shared" si="0"/>
        <v>6.7773214299999998</v>
      </c>
      <c r="L22" s="34">
        <f t="shared" si="1"/>
        <v>2</v>
      </c>
      <c r="M22" s="35">
        <v>26563</v>
      </c>
      <c r="N22" s="13"/>
      <c r="O22" s="23"/>
      <c r="S22" s="90" t="s">
        <v>16</v>
      </c>
      <c r="T22" s="90"/>
      <c r="U22" s="91">
        <v>6.7773214299999998</v>
      </c>
    </row>
    <row r="23" spans="2:21" x14ac:dyDescent="0.25">
      <c r="B23" s="22"/>
      <c r="C23" s="29" t="s">
        <v>21</v>
      </c>
      <c r="D23" s="30"/>
      <c r="E23" s="31"/>
      <c r="F23" s="32"/>
      <c r="G23" s="31"/>
      <c r="H23" s="32"/>
      <c r="I23" s="31">
        <v>3.6451876600000004</v>
      </c>
      <c r="J23" s="32">
        <v>2</v>
      </c>
      <c r="K23" s="33">
        <f t="shared" si="0"/>
        <v>3.6451876600000004</v>
      </c>
      <c r="L23" s="34">
        <f t="shared" si="1"/>
        <v>2</v>
      </c>
      <c r="M23" s="35">
        <v>1624</v>
      </c>
      <c r="N23" s="13"/>
      <c r="O23" s="23"/>
      <c r="S23" s="88" t="s">
        <v>2</v>
      </c>
      <c r="T23" s="88"/>
      <c r="U23" s="89">
        <v>82.762059230000006</v>
      </c>
    </row>
    <row r="24" spans="2:21" x14ac:dyDescent="0.25">
      <c r="B24" s="22"/>
      <c r="C24" s="29" t="s">
        <v>75</v>
      </c>
      <c r="D24" s="30"/>
      <c r="E24" s="31"/>
      <c r="F24" s="32"/>
      <c r="G24" s="31"/>
      <c r="H24" s="32"/>
      <c r="I24" s="31">
        <v>3.62636673</v>
      </c>
      <c r="J24" s="32">
        <v>1</v>
      </c>
      <c r="K24" s="33">
        <f t="shared" si="0"/>
        <v>3.62636673</v>
      </c>
      <c r="L24" s="34">
        <f t="shared" si="1"/>
        <v>1</v>
      </c>
      <c r="M24" s="35">
        <v>2603</v>
      </c>
      <c r="N24" s="13"/>
      <c r="O24" s="23"/>
      <c r="S24" s="181"/>
    </row>
    <row r="25" spans="2:21" x14ac:dyDescent="0.25">
      <c r="B25" s="22"/>
      <c r="C25" s="29" t="s">
        <v>17</v>
      </c>
      <c r="D25" s="30"/>
      <c r="E25" s="31"/>
      <c r="F25" s="32"/>
      <c r="G25" s="31"/>
      <c r="H25" s="32"/>
      <c r="I25" s="31">
        <v>1.2928636299999998</v>
      </c>
      <c r="J25" s="32">
        <v>1</v>
      </c>
      <c r="K25" s="33">
        <f t="shared" si="0"/>
        <v>1.2928636299999998</v>
      </c>
      <c r="L25" s="34">
        <f t="shared" si="1"/>
        <v>1</v>
      </c>
      <c r="M25" s="35">
        <v>215</v>
      </c>
      <c r="N25" s="13"/>
      <c r="O25" s="23"/>
    </row>
    <row r="26" spans="2:21" x14ac:dyDescent="0.25">
      <c r="B26" s="22"/>
      <c r="C26" s="29"/>
      <c r="D26" s="30"/>
      <c r="E26" s="31"/>
      <c r="F26" s="32"/>
      <c r="G26" s="31"/>
      <c r="H26" s="32"/>
      <c r="I26" s="31"/>
      <c r="J26" s="32"/>
      <c r="K26" s="33"/>
      <c r="L26" s="34"/>
      <c r="M26" s="35"/>
      <c r="N26" s="13"/>
      <c r="O26" s="23"/>
    </row>
    <row r="27" spans="2:21" x14ac:dyDescent="0.25">
      <c r="B27" s="22"/>
      <c r="C27" s="202" t="s">
        <v>53</v>
      </c>
      <c r="D27" s="202"/>
      <c r="E27" s="36">
        <f t="shared" ref="E27:M27" si="2">SUM(E15:E26)</f>
        <v>29.115023899999997</v>
      </c>
      <c r="F27" s="37">
        <f t="shared" si="2"/>
        <v>2</v>
      </c>
      <c r="G27" s="36">
        <f t="shared" si="2"/>
        <v>447.78162861999999</v>
      </c>
      <c r="H27" s="37">
        <f t="shared" si="2"/>
        <v>6</v>
      </c>
      <c r="I27" s="36">
        <f t="shared" si="2"/>
        <v>947.51595055000007</v>
      </c>
      <c r="J27" s="37">
        <f t="shared" si="2"/>
        <v>86</v>
      </c>
      <c r="K27" s="36">
        <f t="shared" si="2"/>
        <v>1424.4126030699999</v>
      </c>
      <c r="L27" s="37">
        <f t="shared" si="2"/>
        <v>94</v>
      </c>
      <c r="M27" s="38">
        <f t="shared" si="2"/>
        <v>2684722</v>
      </c>
      <c r="N27" s="13"/>
      <c r="O27" s="23"/>
    </row>
    <row r="28" spans="2:21" x14ac:dyDescent="0.25">
      <c r="B28" s="22"/>
      <c r="C28" s="71"/>
      <c r="D28" s="72"/>
      <c r="E28" s="73">
        <f>+E27/K27</f>
        <v>2.0440021267187004E-2</v>
      </c>
      <c r="F28" s="74"/>
      <c r="G28" s="73">
        <f>+G27/K27</f>
        <v>0.31436230461237685</v>
      </c>
      <c r="H28" s="75"/>
      <c r="I28" s="73">
        <f>+I27/K27</f>
        <v>0.66519767412043618</v>
      </c>
      <c r="J28" s="75"/>
      <c r="K28" s="76">
        <f>+I28+G28+E28</f>
        <v>1</v>
      </c>
      <c r="L28" s="72"/>
      <c r="M28" s="77"/>
      <c r="N28" s="8"/>
      <c r="O28" s="23"/>
    </row>
    <row r="29" spans="2:21" x14ac:dyDescent="0.25">
      <c r="B29" s="22"/>
      <c r="C29" s="203" t="s">
        <v>137</v>
      </c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13"/>
      <c r="O29" s="23"/>
    </row>
    <row r="30" spans="2:21" x14ac:dyDescent="0.25">
      <c r="B30" s="22"/>
      <c r="C30" s="1"/>
      <c r="D30" s="1"/>
      <c r="E30" s="69"/>
      <c r="F30" s="70"/>
      <c r="G30" s="69"/>
      <c r="H30" s="70"/>
      <c r="I30" s="1"/>
      <c r="J30" s="119" t="s">
        <v>54</v>
      </c>
      <c r="K30" s="120">
        <v>3804.7583539410007</v>
      </c>
      <c r="L30" s="121">
        <v>322</v>
      </c>
      <c r="M30" s="122">
        <v>15010371.003081743</v>
      </c>
      <c r="N30" s="13"/>
      <c r="O30" s="23"/>
    </row>
    <row r="31" spans="2:21" x14ac:dyDescent="0.25">
      <c r="B31" s="22"/>
      <c r="C31" s="68"/>
      <c r="D31" s="68"/>
      <c r="E31" s="69"/>
      <c r="F31" s="70"/>
      <c r="G31" s="69"/>
      <c r="H31" s="70"/>
      <c r="I31" s="1"/>
      <c r="J31" s="119" t="s">
        <v>42</v>
      </c>
      <c r="K31" s="123">
        <f>+K27/K30</f>
        <v>0.37437662804382343</v>
      </c>
      <c r="L31" s="123">
        <f>+L27/L30</f>
        <v>0.29192546583850931</v>
      </c>
      <c r="M31" s="123">
        <f>+M27/M30</f>
        <v>0.17885780434399698</v>
      </c>
      <c r="N31" s="13"/>
      <c r="O31" s="23"/>
      <c r="Q31" s="88" t="s">
        <v>138</v>
      </c>
      <c r="R31" s="182">
        <v>29.115023899999997</v>
      </c>
      <c r="S31" s="88">
        <v>2</v>
      </c>
    </row>
    <row r="32" spans="2:21" x14ac:dyDescent="0.25">
      <c r="B32" s="2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3"/>
      <c r="Q32" s="88" t="s">
        <v>139</v>
      </c>
      <c r="R32" s="182">
        <v>447.78162861999999</v>
      </c>
      <c r="S32" s="88">
        <v>6</v>
      </c>
    </row>
    <row r="33" spans="2:23" x14ac:dyDescent="0.25">
      <c r="B33" s="22"/>
      <c r="C33" s="8"/>
      <c r="D33" s="8"/>
      <c r="E33" s="64"/>
      <c r="F33" s="65"/>
      <c r="G33" s="64"/>
      <c r="H33" s="66"/>
      <c r="I33" s="64"/>
      <c r="J33" s="66"/>
      <c r="K33" s="67"/>
      <c r="L33" s="8"/>
      <c r="M33" s="8"/>
      <c r="N33" s="8"/>
      <c r="O33" s="23"/>
      <c r="Q33" s="88" t="s">
        <v>140</v>
      </c>
      <c r="R33" s="182">
        <v>947.51595055000007</v>
      </c>
      <c r="S33" s="88">
        <v>86</v>
      </c>
    </row>
    <row r="34" spans="2:23" s="13" customFormat="1" x14ac:dyDescent="0.25">
      <c r="B34" s="2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23"/>
      <c r="P34" s="9"/>
      <c r="T34" s="9"/>
      <c r="U34" s="9"/>
      <c r="V34" s="9"/>
      <c r="W34" s="9"/>
    </row>
    <row r="35" spans="2:23" x14ac:dyDescent="0.25">
      <c r="B35" s="22"/>
      <c r="C35" s="8"/>
      <c r="D35" s="195" t="s">
        <v>110</v>
      </c>
      <c r="E35" s="195"/>
      <c r="F35" s="195"/>
      <c r="G35" s="195"/>
      <c r="H35" s="195"/>
      <c r="I35" s="195"/>
      <c r="J35" s="195"/>
      <c r="K35" s="195"/>
      <c r="L35" s="195"/>
      <c r="M35" s="195"/>
      <c r="N35" s="8"/>
      <c r="O35" s="23"/>
    </row>
    <row r="36" spans="2:23" x14ac:dyDescent="0.25">
      <c r="B36" s="22"/>
      <c r="C36" s="8"/>
      <c r="D36" s="196" t="s">
        <v>24</v>
      </c>
      <c r="E36" s="196"/>
      <c r="F36" s="196"/>
      <c r="G36" s="196"/>
      <c r="H36" s="196"/>
      <c r="I36" s="196"/>
      <c r="J36" s="196"/>
      <c r="K36" s="196"/>
      <c r="L36" s="196"/>
      <c r="M36" s="196"/>
      <c r="N36" s="8"/>
      <c r="O36" s="23"/>
    </row>
    <row r="37" spans="2:23" ht="15" customHeight="1" x14ac:dyDescent="0.25">
      <c r="B37" s="22"/>
      <c r="C37" s="8"/>
      <c r="D37" s="210" t="s">
        <v>3</v>
      </c>
      <c r="E37" s="200" t="s">
        <v>7</v>
      </c>
      <c r="F37" s="201"/>
      <c r="G37" s="200" t="s">
        <v>8</v>
      </c>
      <c r="H37" s="201"/>
      <c r="I37" s="200" t="s">
        <v>9</v>
      </c>
      <c r="J37" s="201"/>
      <c r="K37" s="200" t="s">
        <v>10</v>
      </c>
      <c r="L37" s="201"/>
      <c r="M37" s="198" t="s">
        <v>11</v>
      </c>
      <c r="N37" s="8"/>
      <c r="O37" s="23"/>
    </row>
    <row r="38" spans="2:23" x14ac:dyDescent="0.25">
      <c r="B38" s="22"/>
      <c r="C38" s="8"/>
      <c r="D38" s="211"/>
      <c r="E38" s="39" t="s">
        <v>12</v>
      </c>
      <c r="F38" s="39" t="s">
        <v>13</v>
      </c>
      <c r="G38" s="39" t="s">
        <v>12</v>
      </c>
      <c r="H38" s="39" t="s">
        <v>13</v>
      </c>
      <c r="I38" s="39" t="s">
        <v>12</v>
      </c>
      <c r="J38" s="39" t="s">
        <v>13</v>
      </c>
      <c r="K38" s="39" t="s">
        <v>12</v>
      </c>
      <c r="L38" s="39" t="s">
        <v>13</v>
      </c>
      <c r="M38" s="199"/>
      <c r="N38" s="8"/>
      <c r="O38" s="23"/>
    </row>
    <row r="39" spans="2:23" x14ac:dyDescent="0.25">
      <c r="B39" s="22"/>
      <c r="C39" s="8"/>
      <c r="D39" s="156" t="s">
        <v>64</v>
      </c>
      <c r="E39" s="158">
        <f>+Arequipa!E25</f>
        <v>0</v>
      </c>
      <c r="F39" s="159">
        <f>+Arequipa!F25</f>
        <v>0</v>
      </c>
      <c r="G39" s="162">
        <f>+Arequipa!G25</f>
        <v>263.56490411000004</v>
      </c>
      <c r="H39" s="163">
        <f>+Arequipa!H25</f>
        <v>2</v>
      </c>
      <c r="I39" s="162">
        <f>+Arequipa!I25</f>
        <v>240.18270279000001</v>
      </c>
      <c r="J39" s="163">
        <f>+Arequipa!J25</f>
        <v>31</v>
      </c>
      <c r="K39" s="166">
        <f>+E39+G39+I39</f>
        <v>503.74760690000005</v>
      </c>
      <c r="L39" s="167">
        <f>+F39+H39+J39</f>
        <v>33</v>
      </c>
      <c r="M39" s="168">
        <f>+Arequipa!M25</f>
        <v>1070465</v>
      </c>
      <c r="N39" s="8"/>
      <c r="O39" s="23"/>
    </row>
    <row r="40" spans="2:23" x14ac:dyDescent="0.25">
      <c r="B40" s="22"/>
      <c r="C40" s="8"/>
      <c r="D40" s="156" t="s">
        <v>65</v>
      </c>
      <c r="E40" s="158">
        <f>+Cusco!E25</f>
        <v>17.842669999999998</v>
      </c>
      <c r="F40" s="159">
        <f>+Cusco!F25</f>
        <v>1</v>
      </c>
      <c r="G40" s="162">
        <f>+Cusco!G25</f>
        <v>26.105478439999999</v>
      </c>
      <c r="H40" s="163">
        <f>+Cusco!H25</f>
        <v>2</v>
      </c>
      <c r="I40" s="162">
        <f>+Cusco!I25</f>
        <v>292.08812924999995</v>
      </c>
      <c r="J40" s="163">
        <f>+Cusco!J25</f>
        <v>29</v>
      </c>
      <c r="K40" s="166">
        <f t="shared" ref="K40:K44" si="3">+E40+G40+I40</f>
        <v>336.03627768999996</v>
      </c>
      <c r="L40" s="167">
        <f t="shared" ref="L40:L43" si="4">+F40+H40+J40</f>
        <v>32</v>
      </c>
      <c r="M40" s="168">
        <f>+Cusco!M25</f>
        <v>992773</v>
      </c>
      <c r="N40" s="8"/>
      <c r="O40" s="23"/>
    </row>
    <row r="41" spans="2:23" x14ac:dyDescent="0.25">
      <c r="B41" s="22"/>
      <c r="C41" s="8"/>
      <c r="D41" s="156" t="s">
        <v>67</v>
      </c>
      <c r="E41" s="158">
        <f>+Moquegua!E25</f>
        <v>0</v>
      </c>
      <c r="F41" s="159">
        <f>+Moquegua!F25</f>
        <v>0</v>
      </c>
      <c r="G41" s="162">
        <f>+Moquegua!G25</f>
        <v>62.993007120000001</v>
      </c>
      <c r="H41" s="163">
        <f>+Moquegua!H25</f>
        <v>1</v>
      </c>
      <c r="I41" s="162">
        <f>+Moquegua!I25</f>
        <v>141.69655370000004</v>
      </c>
      <c r="J41" s="163">
        <f>+Moquegua!J25</f>
        <v>7</v>
      </c>
      <c r="K41" s="166">
        <f t="shared" si="3"/>
        <v>204.68956082000005</v>
      </c>
      <c r="L41" s="167">
        <f t="shared" si="4"/>
        <v>8</v>
      </c>
      <c r="M41" s="168">
        <f>+Moquegua!M25</f>
        <v>272196</v>
      </c>
      <c r="N41" s="8"/>
      <c r="O41" s="23"/>
      <c r="S41" s="180"/>
    </row>
    <row r="42" spans="2:23" x14ac:dyDescent="0.25">
      <c r="B42" s="22"/>
      <c r="C42" s="8"/>
      <c r="D42" s="156" t="s">
        <v>68</v>
      </c>
      <c r="E42" s="158">
        <f>+Puno!E25</f>
        <v>11.272353900000001</v>
      </c>
      <c r="F42" s="159">
        <f>+Puno!F25</f>
        <v>1</v>
      </c>
      <c r="G42" s="162">
        <f>+Puno!G25</f>
        <v>95.118238950000006</v>
      </c>
      <c r="H42" s="163">
        <f>+Puno!H25</f>
        <v>1</v>
      </c>
      <c r="I42" s="162">
        <f>+Puno!I25</f>
        <v>11.561308879999999</v>
      </c>
      <c r="J42" s="163">
        <f>+Puno!J25</f>
        <v>2</v>
      </c>
      <c r="K42" s="166">
        <f t="shared" si="3"/>
        <v>117.95190173</v>
      </c>
      <c r="L42" s="167">
        <f t="shared" si="4"/>
        <v>4</v>
      </c>
      <c r="M42" s="168">
        <f>+Puno!M25</f>
        <v>103313</v>
      </c>
      <c r="N42" s="8"/>
      <c r="O42" s="23"/>
      <c r="S42" s="180"/>
    </row>
    <row r="43" spans="2:23" x14ac:dyDescent="0.25">
      <c r="B43" s="22"/>
      <c r="C43" s="8"/>
      <c r="D43" s="156" t="s">
        <v>69</v>
      </c>
      <c r="E43" s="158">
        <f>+Tacna!E25</f>
        <v>0</v>
      </c>
      <c r="F43" s="159">
        <f>+Tacna!F25</f>
        <v>0</v>
      </c>
      <c r="G43" s="162">
        <f>+Tacna!G25</f>
        <v>0</v>
      </c>
      <c r="H43" s="163">
        <f>+Tacna!H25</f>
        <v>0</v>
      </c>
      <c r="I43" s="162">
        <f>+Tacna!I25</f>
        <v>261.98725593</v>
      </c>
      <c r="J43" s="163">
        <f>+Tacna!J25</f>
        <v>17</v>
      </c>
      <c r="K43" s="166">
        <f t="shared" si="3"/>
        <v>261.98725593</v>
      </c>
      <c r="L43" s="167">
        <f t="shared" si="4"/>
        <v>17</v>
      </c>
      <c r="M43" s="168">
        <f>+Tacna!M25</f>
        <v>245975</v>
      </c>
      <c r="N43" s="8"/>
      <c r="O43" s="23"/>
      <c r="S43" s="180"/>
    </row>
    <row r="44" spans="2:23" x14ac:dyDescent="0.25">
      <c r="B44" s="22"/>
      <c r="C44" s="8"/>
      <c r="D44" s="157" t="s">
        <v>63</v>
      </c>
      <c r="E44" s="160">
        <f t="shared" ref="E44:J44" si="5">SUM(E39:E43)</f>
        <v>29.115023899999997</v>
      </c>
      <c r="F44" s="161">
        <f t="shared" si="5"/>
        <v>2</v>
      </c>
      <c r="G44" s="164">
        <f t="shared" si="5"/>
        <v>447.78162862000011</v>
      </c>
      <c r="H44" s="165">
        <f t="shared" si="5"/>
        <v>6</v>
      </c>
      <c r="I44" s="164">
        <f t="shared" si="5"/>
        <v>947.51595055000007</v>
      </c>
      <c r="J44" s="165">
        <f t="shared" si="5"/>
        <v>86</v>
      </c>
      <c r="K44" s="164">
        <f t="shared" si="3"/>
        <v>1424.4126030700002</v>
      </c>
      <c r="L44" s="165">
        <f>SUM(L39:L43)</f>
        <v>94</v>
      </c>
      <c r="M44" s="169">
        <f>SUM(M39:M43)</f>
        <v>2684722</v>
      </c>
      <c r="N44" s="8"/>
      <c r="O44" s="23"/>
    </row>
    <row r="45" spans="2:23" x14ac:dyDescent="0.25">
      <c r="B45" s="22"/>
      <c r="C45" s="8"/>
      <c r="D45" s="194" t="s">
        <v>111</v>
      </c>
      <c r="E45" s="194"/>
      <c r="F45" s="194"/>
      <c r="G45" s="194"/>
      <c r="H45" s="194"/>
      <c r="I45" s="194"/>
      <c r="J45" s="194"/>
      <c r="K45" s="194"/>
      <c r="L45" s="194"/>
      <c r="M45" s="194"/>
      <c r="N45" s="8"/>
      <c r="O45" s="23"/>
    </row>
    <row r="46" spans="2:23" x14ac:dyDescent="0.25">
      <c r="B46" s="2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23"/>
    </row>
    <row r="47" spans="2:23" x14ac:dyDescent="0.25">
      <c r="B47" s="22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23"/>
    </row>
    <row r="48" spans="2:23" x14ac:dyDescent="0.25">
      <c r="B48" s="22"/>
      <c r="C48" s="8"/>
      <c r="D48" s="189" t="s">
        <v>25</v>
      </c>
      <c r="E48" s="189"/>
      <c r="F48" s="189"/>
      <c r="G48" s="189"/>
      <c r="H48" s="189"/>
      <c r="I48" s="8"/>
      <c r="J48" s="189" t="s">
        <v>27</v>
      </c>
      <c r="K48" s="189"/>
      <c r="L48" s="189"/>
      <c r="M48" s="189"/>
      <c r="N48" s="8"/>
      <c r="O48" s="23"/>
    </row>
    <row r="49" spans="2:15" x14ac:dyDescent="0.25">
      <c r="B49" s="22"/>
      <c r="C49" s="8"/>
      <c r="D49" s="197" t="s">
        <v>26</v>
      </c>
      <c r="E49" s="197"/>
      <c r="F49" s="197"/>
      <c r="G49" s="197"/>
      <c r="H49" s="197"/>
      <c r="I49" s="8"/>
      <c r="J49" s="197" t="s">
        <v>26</v>
      </c>
      <c r="K49" s="197"/>
      <c r="L49" s="197"/>
      <c r="M49" s="197"/>
      <c r="N49" s="8"/>
      <c r="O49" s="23"/>
    </row>
    <row r="50" spans="2:15" x14ac:dyDescent="0.25">
      <c r="B50" s="22"/>
      <c r="C50" s="8"/>
      <c r="D50" s="207" t="s">
        <v>6</v>
      </c>
      <c r="E50" s="207"/>
      <c r="F50" s="39" t="s">
        <v>12</v>
      </c>
      <c r="G50" s="39" t="s">
        <v>23</v>
      </c>
      <c r="H50" s="39" t="s">
        <v>13</v>
      </c>
      <c r="I50" s="8"/>
      <c r="J50" s="41" t="s">
        <v>3</v>
      </c>
      <c r="K50" s="39" t="s">
        <v>12</v>
      </c>
      <c r="L50" s="39" t="s">
        <v>23</v>
      </c>
      <c r="M50" s="39" t="s">
        <v>13</v>
      </c>
      <c r="N50" s="8"/>
      <c r="O50" s="23"/>
    </row>
    <row r="51" spans="2:15" x14ac:dyDescent="0.25">
      <c r="B51" s="22"/>
      <c r="C51" s="8"/>
      <c r="D51" s="156" t="s">
        <v>19</v>
      </c>
      <c r="E51" s="170"/>
      <c r="F51" s="162">
        <v>607.16157599000007</v>
      </c>
      <c r="G51" s="171">
        <f t="shared" ref="G51:G61" si="6">+F51/$F$62</f>
        <v>0.42625400440953715</v>
      </c>
      <c r="H51" s="172">
        <v>30</v>
      </c>
      <c r="I51" s="8"/>
      <c r="J51" s="173" t="s">
        <v>64</v>
      </c>
      <c r="K51" s="162">
        <v>503.74760690000005</v>
      </c>
      <c r="L51" s="171">
        <f t="shared" ref="L51:L56" si="7">+K51/$K$56</f>
        <v>0.35365287123568395</v>
      </c>
      <c r="M51" s="176">
        <v>33</v>
      </c>
      <c r="N51" s="8"/>
      <c r="O51" s="23"/>
    </row>
    <row r="52" spans="2:15" x14ac:dyDescent="0.25">
      <c r="B52" s="22"/>
      <c r="C52" s="8"/>
      <c r="D52" s="156" t="s">
        <v>18</v>
      </c>
      <c r="E52" s="170"/>
      <c r="F52" s="162">
        <v>292.66747097000001</v>
      </c>
      <c r="G52" s="171">
        <f t="shared" si="6"/>
        <v>0.20546537593055644</v>
      </c>
      <c r="H52" s="172">
        <v>18</v>
      </c>
      <c r="I52" s="8"/>
      <c r="J52" s="173" t="s">
        <v>65</v>
      </c>
      <c r="K52" s="162">
        <v>336.03627768999996</v>
      </c>
      <c r="L52" s="171">
        <f t="shared" si="7"/>
        <v>0.23591217668655107</v>
      </c>
      <c r="M52" s="176">
        <v>32</v>
      </c>
      <c r="N52" s="8"/>
      <c r="O52" s="23"/>
    </row>
    <row r="53" spans="2:15" x14ac:dyDescent="0.25">
      <c r="B53" s="22"/>
      <c r="C53" s="8"/>
      <c r="D53" s="156" t="s">
        <v>15</v>
      </c>
      <c r="E53" s="170"/>
      <c r="F53" s="162">
        <v>255.45697995999996</v>
      </c>
      <c r="G53" s="171">
        <f t="shared" si="6"/>
        <v>0.17934198237885574</v>
      </c>
      <c r="H53" s="172">
        <v>29</v>
      </c>
      <c r="I53" s="8"/>
      <c r="J53" s="173" t="s">
        <v>69</v>
      </c>
      <c r="K53" s="162">
        <v>261.98725593</v>
      </c>
      <c r="L53" s="171">
        <f t="shared" si="7"/>
        <v>0.18392652196796461</v>
      </c>
      <c r="M53" s="176">
        <v>17</v>
      </c>
      <c r="N53" s="8"/>
      <c r="O53" s="23"/>
    </row>
    <row r="54" spans="2:15" x14ac:dyDescent="0.25">
      <c r="B54" s="22"/>
      <c r="C54" s="8"/>
      <c r="D54" s="156" t="s">
        <v>1</v>
      </c>
      <c r="E54" s="170"/>
      <c r="F54" s="162">
        <v>123.90935492</v>
      </c>
      <c r="G54" s="171">
        <f t="shared" si="6"/>
        <v>8.6989791197396985E-2</v>
      </c>
      <c r="H54" s="172">
        <v>3</v>
      </c>
      <c r="I54" s="8"/>
      <c r="J54" s="173" t="s">
        <v>67</v>
      </c>
      <c r="K54" s="162">
        <v>204.68956082000005</v>
      </c>
      <c r="L54" s="171">
        <f t="shared" si="7"/>
        <v>0.14370103183504407</v>
      </c>
      <c r="M54" s="176">
        <v>8</v>
      </c>
      <c r="N54" s="8"/>
      <c r="O54" s="23"/>
    </row>
    <row r="55" spans="2:15" x14ac:dyDescent="0.25">
      <c r="B55" s="22"/>
      <c r="C55" s="8"/>
      <c r="D55" s="156" t="s">
        <v>2</v>
      </c>
      <c r="E55" s="170"/>
      <c r="F55" s="162">
        <v>74.19764121</v>
      </c>
      <c r="G55" s="171">
        <f t="shared" si="6"/>
        <v>5.2089992078196812E-2</v>
      </c>
      <c r="H55" s="172">
        <v>4</v>
      </c>
      <c r="I55" s="8"/>
      <c r="J55" s="173" t="s">
        <v>68</v>
      </c>
      <c r="K55" s="162">
        <v>117.95190173</v>
      </c>
      <c r="L55" s="171">
        <f t="shared" si="7"/>
        <v>8.2807398274756416E-2</v>
      </c>
      <c r="M55" s="176">
        <v>4</v>
      </c>
      <c r="N55" s="8"/>
      <c r="O55" s="23"/>
    </row>
    <row r="56" spans="2:15" x14ac:dyDescent="0.25">
      <c r="B56" s="22"/>
      <c r="C56" s="8"/>
      <c r="D56" s="156" t="s">
        <v>22</v>
      </c>
      <c r="E56" s="170"/>
      <c r="F56" s="162">
        <v>46.808761740000001</v>
      </c>
      <c r="G56" s="171">
        <f t="shared" si="6"/>
        <v>3.2861799761610001E-2</v>
      </c>
      <c r="H56" s="172">
        <v>3</v>
      </c>
      <c r="I56" s="8"/>
      <c r="J56" s="174" t="s">
        <v>63</v>
      </c>
      <c r="K56" s="164">
        <f>SUM(K51:K55)</f>
        <v>1424.4126030699999</v>
      </c>
      <c r="L56" s="171">
        <f t="shared" si="7"/>
        <v>1</v>
      </c>
      <c r="M56" s="175">
        <f>SUM(M51:M55)</f>
        <v>94</v>
      </c>
      <c r="N56" s="8"/>
      <c r="O56" s="23"/>
    </row>
    <row r="57" spans="2:15" x14ac:dyDescent="0.25">
      <c r="B57" s="22"/>
      <c r="C57" s="8"/>
      <c r="D57" s="156" t="s">
        <v>14</v>
      </c>
      <c r="E57" s="170"/>
      <c r="F57" s="162">
        <v>8.8690788299999994</v>
      </c>
      <c r="G57" s="171">
        <f t="shared" si="6"/>
        <v>6.2264815762544511E-3</v>
      </c>
      <c r="H57" s="172">
        <v>1</v>
      </c>
      <c r="I57" s="8"/>
      <c r="J57" s="42" t="s">
        <v>113</v>
      </c>
      <c r="K57" s="8"/>
      <c r="L57" s="8"/>
      <c r="M57" s="8"/>
      <c r="N57" s="8"/>
      <c r="O57" s="23"/>
    </row>
    <row r="58" spans="2:15" x14ac:dyDescent="0.25">
      <c r="B58" s="22"/>
      <c r="C58" s="8"/>
      <c r="D58" s="156" t="s">
        <v>16</v>
      </c>
      <c r="E58" s="170"/>
      <c r="F58" s="162">
        <v>6.7773214299999998</v>
      </c>
      <c r="G58" s="171">
        <f t="shared" si="6"/>
        <v>4.7579763162675006E-3</v>
      </c>
      <c r="H58" s="172">
        <v>2</v>
      </c>
      <c r="I58" s="8"/>
      <c r="J58" s="42" t="s">
        <v>4</v>
      </c>
      <c r="K58" s="8"/>
      <c r="L58" s="8"/>
      <c r="M58" s="8"/>
      <c r="N58" s="8"/>
      <c r="O58" s="23"/>
    </row>
    <row r="59" spans="2:15" x14ac:dyDescent="0.25">
      <c r="B59" s="22"/>
      <c r="C59" s="8"/>
      <c r="D59" s="156" t="s">
        <v>21</v>
      </c>
      <c r="E59" s="170"/>
      <c r="F59" s="162">
        <v>3.6451876600000004</v>
      </c>
      <c r="G59" s="171">
        <f t="shared" si="6"/>
        <v>2.5590813028076422E-3</v>
      </c>
      <c r="H59" s="172">
        <v>2</v>
      </c>
      <c r="I59" s="8"/>
      <c r="N59" s="8"/>
      <c r="O59" s="23"/>
    </row>
    <row r="60" spans="2:15" x14ac:dyDescent="0.25">
      <c r="B60" s="22"/>
      <c r="C60" s="8"/>
      <c r="D60" s="156" t="s">
        <v>75</v>
      </c>
      <c r="E60" s="170"/>
      <c r="F60" s="162">
        <v>3.62636673</v>
      </c>
      <c r="G60" s="171">
        <f t="shared" si="6"/>
        <v>2.5458681860748666E-3</v>
      </c>
      <c r="H60" s="172">
        <v>1</v>
      </c>
      <c r="I60" s="8"/>
      <c r="N60" s="8"/>
      <c r="O60" s="23"/>
    </row>
    <row r="61" spans="2:15" x14ac:dyDescent="0.25">
      <c r="B61" s="22"/>
      <c r="C61" s="8"/>
      <c r="D61" s="156" t="s">
        <v>17</v>
      </c>
      <c r="E61" s="170"/>
      <c r="F61" s="162">
        <v>1.2928636299999998</v>
      </c>
      <c r="G61" s="171">
        <f t="shared" si="6"/>
        <v>9.0764686244247206E-4</v>
      </c>
      <c r="H61" s="172">
        <v>1</v>
      </c>
      <c r="I61" s="8"/>
      <c r="J61" s="8"/>
      <c r="K61" s="8"/>
      <c r="L61" s="8"/>
      <c r="M61" s="8"/>
      <c r="N61" s="8"/>
      <c r="O61" s="23"/>
    </row>
    <row r="62" spans="2:15" x14ac:dyDescent="0.25">
      <c r="B62" s="22"/>
      <c r="C62" s="8"/>
      <c r="D62" s="212" t="s">
        <v>20</v>
      </c>
      <c r="E62" s="212"/>
      <c r="F62" s="164">
        <f>SUM(F51:F61)</f>
        <v>1424.4126030699999</v>
      </c>
      <c r="G62" s="171">
        <f t="shared" ref="G62" si="8">+F62/$F$62</f>
        <v>1</v>
      </c>
      <c r="H62" s="164">
        <f>SUM(H51:H61)</f>
        <v>94</v>
      </c>
      <c r="I62" s="8"/>
      <c r="J62" s="8"/>
      <c r="K62" s="8"/>
      <c r="L62" s="8"/>
      <c r="M62" s="8"/>
      <c r="N62" s="8"/>
      <c r="O62" s="23"/>
    </row>
    <row r="63" spans="2:15" x14ac:dyDescent="0.25">
      <c r="B63" s="22"/>
      <c r="C63" s="8"/>
      <c r="D63" s="194" t="s">
        <v>112</v>
      </c>
      <c r="E63" s="194"/>
      <c r="F63" s="194"/>
      <c r="G63" s="194"/>
      <c r="H63" s="194"/>
      <c r="I63" s="8"/>
      <c r="J63" s="8"/>
      <c r="K63" s="8"/>
      <c r="L63" s="8"/>
      <c r="M63" s="8"/>
      <c r="N63" s="8"/>
      <c r="O63" s="23"/>
    </row>
    <row r="64" spans="2:15" x14ac:dyDescent="0.25">
      <c r="B64" s="22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23"/>
    </row>
    <row r="65" spans="2:15" x14ac:dyDescent="0.25">
      <c r="B65" s="2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8"/>
    </row>
    <row r="68" spans="2:15" x14ac:dyDescent="0.25">
      <c r="B68" s="19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21"/>
    </row>
    <row r="69" spans="2:15" x14ac:dyDescent="0.25">
      <c r="B69" s="54"/>
      <c r="C69" s="187" t="s">
        <v>81</v>
      </c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55"/>
    </row>
    <row r="70" spans="2:15" ht="15" customHeight="1" x14ac:dyDescent="0.25">
      <c r="B70" s="54"/>
      <c r="C70" s="188" t="str">
        <f>+CONCATENATE("Entre el 2009 y febrero del 2018, se ejecutaron y/o comprometieron  S/ ",FIXED(K85,1),"  millones en proyectos mediante obras por impuestos.")</f>
        <v>Entre el 2009 y febrero del 2018, se ejecutaron y/o comprometieron  S/ 1,424.4  millones en proyectos mediante obras por impuestos.</v>
      </c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56"/>
    </row>
    <row r="71" spans="2:15" x14ac:dyDescent="0.25">
      <c r="B71" s="5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57"/>
    </row>
    <row r="72" spans="2:15" x14ac:dyDescent="0.25">
      <c r="B72" s="54"/>
      <c r="C72" s="218" t="s">
        <v>78</v>
      </c>
      <c r="D72" s="218"/>
      <c r="E72" s="218"/>
      <c r="F72" s="218"/>
      <c r="G72" s="218"/>
      <c r="H72" s="218"/>
      <c r="I72" s="218"/>
      <c r="J72" s="8"/>
      <c r="K72" s="8"/>
      <c r="L72" s="8"/>
      <c r="M72" s="8"/>
      <c r="N72" s="8"/>
      <c r="O72" s="57"/>
    </row>
    <row r="73" spans="2:15" x14ac:dyDescent="0.25">
      <c r="B73" s="54"/>
      <c r="C73" s="219" t="s">
        <v>5</v>
      </c>
      <c r="D73" s="219"/>
      <c r="E73" s="219"/>
      <c r="F73" s="219"/>
      <c r="G73" s="219"/>
      <c r="H73" s="219"/>
      <c r="I73" s="219"/>
      <c r="J73" s="8"/>
      <c r="K73" s="8"/>
      <c r="L73" s="8"/>
      <c r="M73" s="8"/>
      <c r="N73" s="8"/>
      <c r="O73" s="57"/>
    </row>
    <row r="74" spans="2:15" x14ac:dyDescent="0.25">
      <c r="B74" s="54"/>
      <c r="C74" s="190" t="s">
        <v>28</v>
      </c>
      <c r="D74" s="192" t="s">
        <v>29</v>
      </c>
      <c r="E74" s="192"/>
      <c r="F74" s="192"/>
      <c r="G74" s="193" t="s">
        <v>30</v>
      </c>
      <c r="H74" s="193"/>
      <c r="I74" s="193"/>
      <c r="J74" s="9"/>
      <c r="K74" s="192" t="s">
        <v>36</v>
      </c>
      <c r="L74" s="192"/>
      <c r="M74" s="192"/>
      <c r="N74" s="9"/>
      <c r="O74" s="128"/>
    </row>
    <row r="75" spans="2:15" x14ac:dyDescent="0.25">
      <c r="B75" s="54"/>
      <c r="C75" s="191"/>
      <c r="D75" s="44" t="s">
        <v>33</v>
      </c>
      <c r="E75" s="47" t="s">
        <v>37</v>
      </c>
      <c r="F75" s="47" t="s">
        <v>32</v>
      </c>
      <c r="G75" s="44" t="s">
        <v>33</v>
      </c>
      <c r="H75" s="47" t="s">
        <v>37</v>
      </c>
      <c r="I75" s="47" t="s">
        <v>32</v>
      </c>
      <c r="J75" s="9"/>
      <c r="K75" s="45" t="s">
        <v>34</v>
      </c>
      <c r="L75" s="47" t="s">
        <v>37</v>
      </c>
      <c r="M75" s="45" t="s">
        <v>35</v>
      </c>
      <c r="N75" s="129" t="s">
        <v>38</v>
      </c>
      <c r="O75" s="130" t="s">
        <v>49</v>
      </c>
    </row>
    <row r="76" spans="2:15" x14ac:dyDescent="0.25">
      <c r="B76" s="54"/>
      <c r="C76" s="46">
        <v>2009</v>
      </c>
      <c r="D76" s="49">
        <f>+Arequipa!D40+Cusco!D40+Moquegua!D40+Puno!D40+Tacna!D40</f>
        <v>0</v>
      </c>
      <c r="E76" s="125">
        <f>+Arequipa!E40+Cusco!E40+Moquegua!E40+Puno!E40+Tacna!E40</f>
        <v>0</v>
      </c>
      <c r="F76" s="52">
        <f>+Arequipa!F40+Cusco!F40+Moquegua!F40+Puno!F40+Tacna!F40</f>
        <v>0</v>
      </c>
      <c r="G76" s="49">
        <f>+Arequipa!G40+Cusco!G40+Moquegua!G40+Puno!G40+Tacna!G40</f>
        <v>0</v>
      </c>
      <c r="H76" s="125">
        <f>+Arequipa!H40+Cusco!H40+Moquegua!H40+Puno!H40+Tacna!H40</f>
        <v>0</v>
      </c>
      <c r="I76" s="52">
        <f>+Arequipa!I40+Cusco!I40+Moquegua!I40+Puno!I40+Tacna!I40</f>
        <v>0</v>
      </c>
      <c r="J76" s="9"/>
      <c r="K76" s="49">
        <f>+D76+G76</f>
        <v>0</v>
      </c>
      <c r="L76" s="51">
        <f>+E76+H76</f>
        <v>0</v>
      </c>
      <c r="M76" s="52">
        <f>+F76+I76</f>
        <v>0</v>
      </c>
      <c r="N76" s="131">
        <f>+K76/$K$85</f>
        <v>0</v>
      </c>
      <c r="O76" s="132"/>
    </row>
    <row r="77" spans="2:15" x14ac:dyDescent="0.25">
      <c r="B77" s="54"/>
      <c r="C77" s="46">
        <v>2010</v>
      </c>
      <c r="D77" s="49">
        <f>+Arequipa!D41+Cusco!D41+Moquegua!D41+Puno!D41+Tacna!D41</f>
        <v>0</v>
      </c>
      <c r="E77" s="125">
        <f>+Arequipa!E41+Cusco!E41+Moquegua!E41+Puno!E41+Tacna!E41</f>
        <v>0</v>
      </c>
      <c r="F77" s="52">
        <f>+Arequipa!F41+Cusco!F41+Moquegua!F41+Puno!F41+Tacna!F41</f>
        <v>0</v>
      </c>
      <c r="G77" s="49">
        <f>+Arequipa!G41+Cusco!G41+Moquegua!G41+Puno!G41+Tacna!G41</f>
        <v>3.62636673</v>
      </c>
      <c r="H77" s="125">
        <f>+Arequipa!H41+Cusco!H41+Moquegua!H41+Puno!H41+Tacna!H41</f>
        <v>1</v>
      </c>
      <c r="I77" s="52">
        <f>+Arequipa!I41+Cusco!I41+Moquegua!I41+Puno!I41+Tacna!I41</f>
        <v>2603</v>
      </c>
      <c r="J77" s="9"/>
      <c r="K77" s="49">
        <f t="shared" ref="K77:K84" si="9">+D77+G77</f>
        <v>3.62636673</v>
      </c>
      <c r="L77" s="51">
        <f t="shared" ref="L77:L84" si="10">+E77+H77</f>
        <v>1</v>
      </c>
      <c r="M77" s="52">
        <f t="shared" ref="M77:M84" si="11">+F77+I77</f>
        <v>2603</v>
      </c>
      <c r="N77" s="131">
        <f t="shared" ref="N77:N85" si="12">+K77/$K$85</f>
        <v>2.5458681860748662E-3</v>
      </c>
      <c r="O77" s="133"/>
    </row>
    <row r="78" spans="2:15" x14ac:dyDescent="0.25">
      <c r="B78" s="54"/>
      <c r="C78" s="46">
        <v>2011</v>
      </c>
      <c r="D78" s="49">
        <f>+Arequipa!D42+Cusco!D42+Moquegua!D42+Puno!D42+Tacna!D42</f>
        <v>5.6245214299999997</v>
      </c>
      <c r="E78" s="125">
        <f>+Arequipa!E42+Cusco!E42+Moquegua!E42+Puno!E42+Tacna!E42</f>
        <v>1</v>
      </c>
      <c r="F78" s="52">
        <f>+Arequipa!F42+Cusco!F42+Moquegua!F42+Puno!F42+Tacna!F42</f>
        <v>26142</v>
      </c>
      <c r="G78" s="49">
        <f>+Arequipa!G42+Cusco!G42+Moquegua!G42+Puno!G42+Tacna!G42</f>
        <v>260.53525675000003</v>
      </c>
      <c r="H78" s="125">
        <f>+Arequipa!H42+Cusco!H42+Moquegua!H42+Puno!H42+Tacna!H42</f>
        <v>2</v>
      </c>
      <c r="I78" s="52">
        <f>+Arequipa!I42+Cusco!I42+Moquegua!I42+Puno!I42+Tacna!I42</f>
        <v>310821</v>
      </c>
      <c r="J78" s="9"/>
      <c r="K78" s="49">
        <f t="shared" si="9"/>
        <v>266.15977818000005</v>
      </c>
      <c r="L78" s="51">
        <f t="shared" si="10"/>
        <v>3</v>
      </c>
      <c r="M78" s="52">
        <f t="shared" si="11"/>
        <v>336963</v>
      </c>
      <c r="N78" s="131">
        <f t="shared" si="12"/>
        <v>0.18685581523664749</v>
      </c>
      <c r="O78" s="133"/>
    </row>
    <row r="79" spans="2:15" x14ac:dyDescent="0.25">
      <c r="B79" s="54"/>
      <c r="C79" s="46">
        <v>2012</v>
      </c>
      <c r="D79" s="49">
        <f>+Arequipa!D43+Cusco!D43+Moquegua!D43+Puno!D43+Tacna!D43</f>
        <v>86.555838940000001</v>
      </c>
      <c r="E79" s="125">
        <f>+Arequipa!E43+Cusco!E43+Moquegua!E43+Puno!E43+Tacna!E43</f>
        <v>2</v>
      </c>
      <c r="F79" s="52">
        <f>+Arequipa!F43+Cusco!F43+Moquegua!F43+Puno!F43+Tacna!F43</f>
        <v>27191</v>
      </c>
      <c r="G79" s="49">
        <f>+Arequipa!G43+Cusco!G43+Moquegua!G43+Puno!G43+Tacna!G43</f>
        <v>11.321043509999999</v>
      </c>
      <c r="H79" s="125">
        <f>+Arequipa!H43+Cusco!H43+Moquegua!H43+Puno!H43+Tacna!H43</f>
        <v>1</v>
      </c>
      <c r="I79" s="52">
        <f>+Arequipa!I43+Cusco!I43+Moquegua!I43+Puno!I43+Tacna!I43</f>
        <v>1200</v>
      </c>
      <c r="J79" s="9"/>
      <c r="K79" s="49">
        <f t="shared" si="9"/>
        <v>97.876882449999997</v>
      </c>
      <c r="L79" s="51">
        <f t="shared" si="10"/>
        <v>3</v>
      </c>
      <c r="M79" s="52">
        <f t="shared" si="11"/>
        <v>28391</v>
      </c>
      <c r="N79" s="131">
        <f t="shared" si="12"/>
        <v>6.8713855970558277E-2</v>
      </c>
      <c r="O79" s="133">
        <f t="shared" ref="O79:O83" si="13">+K79/K78-1</f>
        <v>-0.6322626840190434</v>
      </c>
    </row>
    <row r="80" spans="2:15" x14ac:dyDescent="0.25">
      <c r="B80" s="54"/>
      <c r="C80" s="46">
        <v>2013</v>
      </c>
      <c r="D80" s="49">
        <f>+Arequipa!D44+Cusco!D44+Moquegua!D44+Puno!D44+Tacna!D44</f>
        <v>194.94073660000001</v>
      </c>
      <c r="E80" s="125">
        <f>+Arequipa!E44+Cusco!E44+Moquegua!E44+Puno!E44+Tacna!E44</f>
        <v>2</v>
      </c>
      <c r="F80" s="52">
        <f>+Arequipa!F44+Cusco!F44+Moquegua!F44+Puno!F44+Tacna!F44</f>
        <v>148562</v>
      </c>
      <c r="G80" s="49">
        <f>+Arequipa!G44+Cusco!G44+Moquegua!G44+Puno!G44+Tacna!G44</f>
        <v>66.923946799999996</v>
      </c>
      <c r="H80" s="125">
        <f>+Arequipa!H44+Cusco!H44+Moquegua!H44+Puno!H44+Tacna!H44</f>
        <v>11</v>
      </c>
      <c r="I80" s="52">
        <f>+Arequipa!I44+Cusco!I44+Moquegua!I44+Puno!I44+Tacna!I44</f>
        <v>955556</v>
      </c>
      <c r="J80" s="9"/>
      <c r="K80" s="49">
        <f t="shared" si="9"/>
        <v>261.86468339999999</v>
      </c>
      <c r="L80" s="51">
        <f t="shared" si="10"/>
        <v>13</v>
      </c>
      <c r="M80" s="52">
        <f t="shared" si="11"/>
        <v>1104118</v>
      </c>
      <c r="N80" s="131">
        <f t="shared" si="12"/>
        <v>0.18384047068637957</v>
      </c>
      <c r="O80" s="133">
        <f t="shared" si="13"/>
        <v>1.6754497777733417</v>
      </c>
    </row>
    <row r="81" spans="2:15" x14ac:dyDescent="0.25">
      <c r="B81" s="54"/>
      <c r="C81" s="46">
        <v>2014</v>
      </c>
      <c r="D81" s="49">
        <f>+Arequipa!D45+Cusco!D45+Moquegua!D45+Puno!D45+Tacna!D45</f>
        <v>78.434414650000008</v>
      </c>
      <c r="E81" s="125">
        <f>+Arequipa!E45+Cusco!E45+Moquegua!E45+Puno!E45+Tacna!E45</f>
        <v>4</v>
      </c>
      <c r="F81" s="52">
        <f>+Arequipa!F45+Cusco!F45+Moquegua!F45+Puno!F45+Tacna!F45</f>
        <v>220221</v>
      </c>
      <c r="G81" s="49">
        <f>+Arequipa!G45+Cusco!G45+Moquegua!G45+Puno!G45+Tacna!G45</f>
        <v>210.91715468000001</v>
      </c>
      <c r="H81" s="125">
        <f>+Arequipa!H45+Cusco!H45+Moquegua!H45+Puno!H45+Tacna!H45</f>
        <v>15</v>
      </c>
      <c r="I81" s="52">
        <f>+Arequipa!I45+Cusco!I45+Moquegua!I45+Puno!I45+Tacna!I45</f>
        <v>70522</v>
      </c>
      <c r="J81" s="9"/>
      <c r="K81" s="49">
        <f t="shared" si="9"/>
        <v>289.35156933000002</v>
      </c>
      <c r="L81" s="51">
        <f t="shared" si="10"/>
        <v>19</v>
      </c>
      <c r="M81" s="52">
        <f t="shared" si="11"/>
        <v>290743</v>
      </c>
      <c r="N81" s="131">
        <f t="shared" si="12"/>
        <v>0.20313746782804923</v>
      </c>
      <c r="O81" s="133">
        <f t="shared" si="13"/>
        <v>0.10496599072893553</v>
      </c>
    </row>
    <row r="82" spans="2:15" x14ac:dyDescent="0.25">
      <c r="B82" s="54"/>
      <c r="C82" s="46">
        <v>2015</v>
      </c>
      <c r="D82" s="49">
        <f>+Arequipa!D46+Cusco!D46+Moquegua!D46+Puno!D46+Tacna!D46</f>
        <v>34.199659990000001</v>
      </c>
      <c r="E82" s="125">
        <f>+Arequipa!E46+Cusco!E46+Moquegua!E46+Puno!E46+Tacna!E46</f>
        <v>2</v>
      </c>
      <c r="F82" s="52">
        <f>+Arequipa!F46+Cusco!F46+Moquegua!F46+Puno!F46+Tacna!F46</f>
        <v>4641</v>
      </c>
      <c r="G82" s="49">
        <f>+Arequipa!G46+Cusco!G46+Moquegua!G46+Puno!G46+Tacna!G46</f>
        <v>50.870356739999998</v>
      </c>
      <c r="H82" s="125">
        <f>+Arequipa!H46+Cusco!H46+Moquegua!H46+Puno!H46+Tacna!H46</f>
        <v>9</v>
      </c>
      <c r="I82" s="52">
        <f>+Arequipa!I46+Cusco!I46+Moquegua!I46+Puno!I46+Tacna!I46</f>
        <v>73202</v>
      </c>
      <c r="J82" s="9"/>
      <c r="K82" s="49">
        <f t="shared" si="9"/>
        <v>85.070016729999992</v>
      </c>
      <c r="L82" s="51">
        <f t="shared" si="10"/>
        <v>11</v>
      </c>
      <c r="M82" s="52">
        <f t="shared" si="11"/>
        <v>77843</v>
      </c>
      <c r="N82" s="131">
        <f t="shared" si="12"/>
        <v>5.972287562371377E-2</v>
      </c>
      <c r="O82" s="133">
        <f t="shared" si="13"/>
        <v>-0.70599773511862574</v>
      </c>
    </row>
    <row r="83" spans="2:15" x14ac:dyDescent="0.25">
      <c r="B83" s="54"/>
      <c r="C83" s="46">
        <v>2016</v>
      </c>
      <c r="D83" s="49">
        <f>+Arequipa!D47+Cusco!D47+Moquegua!D47+Puno!D47+Tacna!D47</f>
        <v>195.85026385</v>
      </c>
      <c r="E83" s="125">
        <f>+Arequipa!E47+Cusco!E47+Moquegua!E47+Puno!E47+Tacna!E47</f>
        <v>21</v>
      </c>
      <c r="F83" s="52">
        <f>+Arequipa!F47+Cusco!F47+Moquegua!F47+Puno!F47+Tacna!F47</f>
        <v>280210</v>
      </c>
      <c r="G83" s="49">
        <f>+Arequipa!G47+Cusco!G47+Moquegua!G47+Puno!G47+Tacna!G47</f>
        <v>3.3844360499999997</v>
      </c>
      <c r="H83" s="125">
        <f>+Arequipa!H47+Cusco!H47+Moquegua!H47+Puno!H47+Tacna!H47</f>
        <v>2</v>
      </c>
      <c r="I83" s="52">
        <f>+Arequipa!I47+Cusco!I47+Moquegua!I47+Puno!I47+Tacna!I47</f>
        <v>3997</v>
      </c>
      <c r="J83" s="9"/>
      <c r="K83" s="49">
        <f t="shared" si="9"/>
        <v>199.23469990000001</v>
      </c>
      <c r="L83" s="51">
        <f t="shared" si="10"/>
        <v>23</v>
      </c>
      <c r="M83" s="52">
        <f t="shared" si="11"/>
        <v>284207</v>
      </c>
      <c r="N83" s="131">
        <f t="shared" si="12"/>
        <v>0.13987148068656127</v>
      </c>
      <c r="O83" s="133">
        <f t="shared" si="13"/>
        <v>1.3420084720606358</v>
      </c>
    </row>
    <row r="84" spans="2:15" x14ac:dyDescent="0.25">
      <c r="B84" s="54"/>
      <c r="C84" s="46">
        <v>2017</v>
      </c>
      <c r="D84" s="49">
        <f>+Arequipa!D48+Cusco!D48+Moquegua!D48+Puno!D48+Tacna!D48</f>
        <v>221.22860634999998</v>
      </c>
      <c r="E84" s="125">
        <f>+Arequipa!E48+Cusco!E48+Moquegua!E48+Puno!E48+Tacna!E48</f>
        <v>21</v>
      </c>
      <c r="F84" s="52">
        <f>+Arequipa!F48+Cusco!F48+Moquegua!F48+Puno!F48+Tacna!F48</f>
        <v>559854</v>
      </c>
      <c r="G84" s="49">
        <f>+Arequipa!G48+Cusco!G48+Moquegua!G48+Puno!G48+Tacna!G48</f>
        <v>0</v>
      </c>
      <c r="H84" s="125">
        <f>+Arequipa!H48+Cusco!H48+Moquegua!H48+Puno!H48+Tacna!H48</f>
        <v>0</v>
      </c>
      <c r="I84" s="52">
        <f>+Arequipa!I48+Cusco!I48+Moquegua!I48+Puno!I48+Tacna!I48</f>
        <v>0</v>
      </c>
      <c r="J84" s="9"/>
      <c r="K84" s="49">
        <f t="shared" si="9"/>
        <v>221.22860634999998</v>
      </c>
      <c r="L84" s="51">
        <f t="shared" si="10"/>
        <v>21</v>
      </c>
      <c r="M84" s="52">
        <f t="shared" si="11"/>
        <v>559854</v>
      </c>
      <c r="N84" s="131">
        <f t="shared" si="12"/>
        <v>0.1553121657820154</v>
      </c>
      <c r="O84" s="133">
        <f>+K84/K83-1</f>
        <v>0.11039194709073863</v>
      </c>
    </row>
    <row r="85" spans="2:15" x14ac:dyDescent="0.25">
      <c r="B85" s="54"/>
      <c r="C85" s="60" t="s">
        <v>31</v>
      </c>
      <c r="D85" s="61">
        <f t="shared" ref="D85:I85" si="14">SUM(D76:D84)</f>
        <v>816.83404180999992</v>
      </c>
      <c r="E85" s="62">
        <f t="shared" si="14"/>
        <v>53</v>
      </c>
      <c r="F85" s="63">
        <f t="shared" si="14"/>
        <v>1266821</v>
      </c>
      <c r="G85" s="61">
        <f t="shared" si="14"/>
        <v>607.57856126000001</v>
      </c>
      <c r="H85" s="62">
        <f t="shared" si="14"/>
        <v>41</v>
      </c>
      <c r="I85" s="63">
        <f t="shared" si="14"/>
        <v>1417901</v>
      </c>
      <c r="J85" s="9"/>
      <c r="K85" s="61">
        <f>SUM(K76:K84)</f>
        <v>1424.4126030700002</v>
      </c>
      <c r="L85" s="62">
        <f>SUM(L76:L84)</f>
        <v>94</v>
      </c>
      <c r="M85" s="63">
        <f>SUM(M76:M84)</f>
        <v>2684722</v>
      </c>
      <c r="N85" s="131">
        <f t="shared" si="12"/>
        <v>1</v>
      </c>
      <c r="O85" s="132"/>
    </row>
    <row r="86" spans="2:15" x14ac:dyDescent="0.25">
      <c r="B86" s="54"/>
      <c r="C86" s="194" t="s">
        <v>80</v>
      </c>
      <c r="D86" s="194"/>
      <c r="E86" s="194"/>
      <c r="F86" s="194"/>
      <c r="G86" s="194"/>
      <c r="H86" s="194"/>
      <c r="I86" s="194"/>
      <c r="J86" s="8"/>
      <c r="K86" s="8"/>
      <c r="L86" s="8"/>
      <c r="M86" s="8"/>
      <c r="N86" s="8"/>
      <c r="O86" s="57"/>
    </row>
    <row r="87" spans="2:15" x14ac:dyDescent="0.25">
      <c r="B87" s="54"/>
      <c r="C87" s="124" t="s">
        <v>79</v>
      </c>
      <c r="D87" s="8"/>
      <c r="E87" s="8"/>
      <c r="F87" s="8"/>
      <c r="G87" s="109"/>
      <c r="H87" s="109"/>
      <c r="I87" s="109"/>
      <c r="J87" s="8"/>
      <c r="K87" s="8"/>
      <c r="L87" s="8"/>
      <c r="M87" s="8"/>
      <c r="N87" s="8"/>
      <c r="O87" s="57"/>
    </row>
    <row r="88" spans="2:15" x14ac:dyDescent="0.25">
      <c r="B88" s="54"/>
      <c r="C88" s="8"/>
      <c r="D88" s="8"/>
      <c r="E88" s="134">
        <f>+E85/L85</f>
        <v>0.56382978723404253</v>
      </c>
      <c r="F88" s="134"/>
      <c r="G88" s="135"/>
      <c r="H88" s="136">
        <f>+H85/L85</f>
        <v>0.43617021276595747</v>
      </c>
      <c r="I88" s="109"/>
      <c r="J88" s="109"/>
      <c r="K88" s="8"/>
      <c r="L88" s="8"/>
      <c r="M88" s="8"/>
      <c r="N88" s="8"/>
      <c r="O88" s="57"/>
    </row>
    <row r="89" spans="2:15" x14ac:dyDescent="0.25">
      <c r="B89" s="58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59"/>
    </row>
    <row r="92" spans="2:15" x14ac:dyDescent="0.25">
      <c r="B92" s="19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21"/>
    </row>
    <row r="93" spans="2:15" x14ac:dyDescent="0.25">
      <c r="B93" s="54"/>
      <c r="C93" s="187" t="s">
        <v>46</v>
      </c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55"/>
    </row>
    <row r="94" spans="2:15" x14ac:dyDescent="0.25">
      <c r="B94" s="54"/>
      <c r="C94" s="188" t="str">
        <f>+CONCATENATE("Entre el 2009 y 2017, se ejecutaron y/o comprometieron  S/", FIXED(L119,1)," millones en proyectos mediante obras por impuestos. Entre las principales empresas que se comprometieron figuran: ",C99," con un compromiso de (",FIXED(M99*100,1),"%), seguido por el ",C100," (",FIXED(M100*100,1),"%)  y el ",C101," (",FIXED(M101*100,1),"%) entre las principales.")</f>
        <v>Entre el 2009 y 2017, se ejecutaron y/o comprometieron  S/1,424.4 millones en proyectos mediante obras por impuestos. Entre las principales empresas que se comprometieron figuran: Southern Peru Copper Corporation con un compromiso de (27.0%), seguido por el Southern Peru Copper Corporation, Interbank, BACKUS (18.3%)  y el Banco de Crédito del Perú-BCP (17.3%) entre las principales.</v>
      </c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56"/>
    </row>
    <row r="95" spans="2:15" x14ac:dyDescent="0.25">
      <c r="B95" s="54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56"/>
    </row>
    <row r="96" spans="2:15" x14ac:dyDescent="0.25">
      <c r="B96" s="54"/>
      <c r="C96" s="189" t="s">
        <v>39</v>
      </c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57"/>
    </row>
    <row r="97" spans="2:15" x14ac:dyDescent="0.25">
      <c r="B97" s="54"/>
      <c r="C97" s="9"/>
      <c r="D97" s="9"/>
      <c r="E97" s="9"/>
      <c r="F97" s="215" t="s">
        <v>40</v>
      </c>
      <c r="G97" s="215"/>
      <c r="H97" s="215"/>
      <c r="I97" s="215"/>
      <c r="J97" s="215"/>
      <c r="K97" s="215"/>
      <c r="L97" s="9"/>
      <c r="M97" s="9"/>
      <c r="N97" s="9"/>
      <c r="O97" s="57"/>
    </row>
    <row r="98" spans="2:15" x14ac:dyDescent="0.25">
      <c r="B98" s="54"/>
      <c r="C98" s="216" t="s">
        <v>41</v>
      </c>
      <c r="D98" s="217"/>
      <c r="E98" s="147">
        <v>2011</v>
      </c>
      <c r="F98" s="147">
        <v>2012</v>
      </c>
      <c r="G98" s="147">
        <v>2013</v>
      </c>
      <c r="H98" s="147">
        <v>2014</v>
      </c>
      <c r="I98" s="147">
        <v>2015</v>
      </c>
      <c r="J98" s="147">
        <v>2016</v>
      </c>
      <c r="K98" s="147">
        <v>2017</v>
      </c>
      <c r="L98" s="147" t="s">
        <v>20</v>
      </c>
      <c r="M98" s="147" t="s">
        <v>42</v>
      </c>
      <c r="N98" s="147" t="s">
        <v>45</v>
      </c>
      <c r="O98" s="57"/>
    </row>
    <row r="99" spans="2:15" x14ac:dyDescent="0.25">
      <c r="B99" s="54"/>
      <c r="C99" s="137" t="s">
        <v>107</v>
      </c>
      <c r="D99" s="138"/>
      <c r="E99" s="145"/>
      <c r="F99" s="145">
        <v>20.676882450000001</v>
      </c>
      <c r="G99" s="139">
        <v>119.06687125000001</v>
      </c>
      <c r="H99" s="139">
        <v>152.19720931000001</v>
      </c>
      <c r="I99" s="139">
        <v>27.359254549999999</v>
      </c>
      <c r="J99" s="139">
        <v>65.359775110000001</v>
      </c>
      <c r="K99" s="139"/>
      <c r="L99" s="139">
        <f t="shared" ref="L99:L118" si="15">SUM(E99:K99)</f>
        <v>384.65999267000001</v>
      </c>
      <c r="M99" s="140">
        <f>+L99/$L$119</f>
        <v>0.27004815307092356</v>
      </c>
      <c r="N99" s="139">
        <v>300890</v>
      </c>
      <c r="O99" s="57"/>
    </row>
    <row r="100" spans="2:15" x14ac:dyDescent="0.25">
      <c r="B100" s="54"/>
      <c r="C100" s="137" t="s">
        <v>88</v>
      </c>
      <c r="D100" s="138"/>
      <c r="E100" s="145">
        <v>260.26248371000003</v>
      </c>
      <c r="F100" s="145"/>
      <c r="G100" s="139"/>
      <c r="H100" s="139"/>
      <c r="I100" s="139"/>
      <c r="J100" s="139"/>
      <c r="K100" s="139"/>
      <c r="L100" s="139">
        <f t="shared" si="15"/>
        <v>260.26248371000003</v>
      </c>
      <c r="M100" s="140">
        <f t="shared" ref="M100:M119" si="16">+L100/$L$119</f>
        <v>0.18271565636885195</v>
      </c>
      <c r="N100" s="139">
        <v>310681</v>
      </c>
      <c r="O100" s="57"/>
    </row>
    <row r="101" spans="2:15" x14ac:dyDescent="0.25">
      <c r="B101" s="54"/>
      <c r="C101" s="137" t="s">
        <v>43</v>
      </c>
      <c r="D101" s="138"/>
      <c r="E101" s="139"/>
      <c r="F101" s="139">
        <v>77.2</v>
      </c>
      <c r="G101" s="139"/>
      <c r="H101" s="139">
        <v>44.206041039999995</v>
      </c>
      <c r="I101" s="139">
        <v>44.933569290000001</v>
      </c>
      <c r="J101" s="139">
        <v>74.990557559999999</v>
      </c>
      <c r="K101" s="139">
        <v>5.5466098300000004</v>
      </c>
      <c r="L101" s="139">
        <f t="shared" si="15"/>
        <v>246.87677771999998</v>
      </c>
      <c r="M101" s="140">
        <f t="shared" si="16"/>
        <v>0.17331830481414781</v>
      </c>
      <c r="N101" s="139">
        <v>281632</v>
      </c>
      <c r="O101" s="57"/>
    </row>
    <row r="102" spans="2:15" x14ac:dyDescent="0.25">
      <c r="B102" s="54"/>
      <c r="C102" s="137" t="s">
        <v>48</v>
      </c>
      <c r="D102" s="138"/>
      <c r="E102" s="139">
        <v>9.2508881599999988</v>
      </c>
      <c r="F102" s="139"/>
      <c r="G102" s="145">
        <v>15.78203368</v>
      </c>
      <c r="H102" s="139"/>
      <c r="I102" s="139"/>
      <c r="J102" s="139">
        <v>31.820221830000001</v>
      </c>
      <c r="K102" s="139">
        <v>73.328971809999999</v>
      </c>
      <c r="L102" s="139">
        <f t="shared" si="15"/>
        <v>130.18211547999999</v>
      </c>
      <c r="M102" s="140">
        <f t="shared" si="16"/>
        <v>9.1393543696132576E-2</v>
      </c>
      <c r="N102" s="139">
        <v>845591</v>
      </c>
      <c r="O102" s="57"/>
    </row>
    <row r="103" spans="2:15" x14ac:dyDescent="0.25">
      <c r="B103" s="54"/>
      <c r="C103" s="137" t="s">
        <v>109</v>
      </c>
      <c r="D103" s="138"/>
      <c r="E103" s="145"/>
      <c r="F103" s="145"/>
      <c r="G103" s="145">
        <v>95.118238950000006</v>
      </c>
      <c r="H103" s="139"/>
      <c r="I103" s="139"/>
      <c r="J103" s="139"/>
      <c r="K103" s="139"/>
      <c r="L103" s="139">
        <f t="shared" si="15"/>
        <v>95.118238950000006</v>
      </c>
      <c r="M103" s="140">
        <f t="shared" si="16"/>
        <v>6.6777167475908394E-2</v>
      </c>
      <c r="N103" s="139">
        <v>73946</v>
      </c>
      <c r="O103" s="57"/>
    </row>
    <row r="104" spans="2:15" x14ac:dyDescent="0.25">
      <c r="B104" s="54"/>
      <c r="C104" s="137" t="s">
        <v>106</v>
      </c>
      <c r="D104" s="138"/>
      <c r="E104" s="145"/>
      <c r="F104" s="145"/>
      <c r="G104" s="145"/>
      <c r="H104" s="139">
        <v>62.993007120000001</v>
      </c>
      <c r="I104" s="139"/>
      <c r="J104" s="139"/>
      <c r="K104" s="139"/>
      <c r="L104" s="139">
        <f t="shared" si="15"/>
        <v>62.993007120000001</v>
      </c>
      <c r="M104" s="140">
        <f t="shared" si="16"/>
        <v>4.4223848472158128E-2</v>
      </c>
      <c r="N104" s="139">
        <v>174859</v>
      </c>
      <c r="O104" s="57"/>
    </row>
    <row r="105" spans="2:15" x14ac:dyDescent="0.25">
      <c r="B105" s="54"/>
      <c r="C105" s="137" t="s">
        <v>102</v>
      </c>
      <c r="D105" s="138"/>
      <c r="E105" s="145"/>
      <c r="F105" s="145"/>
      <c r="G105" s="145"/>
      <c r="H105" s="139"/>
      <c r="I105" s="139"/>
      <c r="J105" s="139"/>
      <c r="K105" s="139">
        <v>34.939195670000004</v>
      </c>
      <c r="L105" s="139">
        <f t="shared" si="15"/>
        <v>34.939195670000004</v>
      </c>
      <c r="M105" s="140">
        <f t="shared" si="16"/>
        <v>2.4528844798688561E-2</v>
      </c>
      <c r="N105" s="139">
        <v>18701</v>
      </c>
      <c r="O105" s="57"/>
    </row>
    <row r="106" spans="2:15" x14ac:dyDescent="0.25">
      <c r="B106" s="54"/>
      <c r="C106" s="137" t="s">
        <v>99</v>
      </c>
      <c r="D106" s="138"/>
      <c r="E106" s="145"/>
      <c r="F106" s="145"/>
      <c r="G106" s="145"/>
      <c r="H106" s="139"/>
      <c r="I106" s="139"/>
      <c r="J106" s="139">
        <v>26.105478439999999</v>
      </c>
      <c r="K106" s="139"/>
      <c r="L106" s="139">
        <f t="shared" si="15"/>
        <v>26.105478439999999</v>
      </c>
      <c r="M106" s="140">
        <f t="shared" si="16"/>
        <v>1.8327188613562903E-2</v>
      </c>
      <c r="N106" s="139">
        <v>4127</v>
      </c>
      <c r="O106" s="57"/>
    </row>
    <row r="107" spans="2:15" x14ac:dyDescent="0.25">
      <c r="B107" s="54"/>
      <c r="C107" s="137" t="s">
        <v>82</v>
      </c>
      <c r="D107" s="138"/>
      <c r="E107" s="145"/>
      <c r="F107" s="145"/>
      <c r="G107" s="145">
        <v>6.7505935800000003</v>
      </c>
      <c r="H107" s="145">
        <v>13.774942889999998</v>
      </c>
      <c r="I107" s="145"/>
      <c r="J107" s="145"/>
      <c r="K107" s="145"/>
      <c r="L107" s="139">
        <f t="shared" si="15"/>
        <v>20.525536469999999</v>
      </c>
      <c r="M107" s="146">
        <f t="shared" si="16"/>
        <v>1.4409825092646496E-2</v>
      </c>
      <c r="N107" s="145">
        <v>5867</v>
      </c>
      <c r="O107" s="57"/>
    </row>
    <row r="108" spans="2:15" x14ac:dyDescent="0.25">
      <c r="B108" s="54"/>
      <c r="C108" s="137" t="s">
        <v>95</v>
      </c>
      <c r="D108" s="138"/>
      <c r="E108" s="145"/>
      <c r="F108" s="145"/>
      <c r="G108" s="145"/>
      <c r="H108" s="145"/>
      <c r="I108" s="145"/>
      <c r="J108" s="145"/>
      <c r="K108" s="145">
        <v>19.336040109999999</v>
      </c>
      <c r="L108" s="139">
        <f t="shared" si="15"/>
        <v>19.336040109999999</v>
      </c>
      <c r="M108" s="146">
        <f t="shared" si="16"/>
        <v>1.3574746578572479E-2</v>
      </c>
      <c r="N108" s="145">
        <v>107534</v>
      </c>
      <c r="O108" s="57"/>
    </row>
    <row r="109" spans="2:15" x14ac:dyDescent="0.25">
      <c r="B109" s="54"/>
      <c r="C109" s="137" t="s">
        <v>94</v>
      </c>
      <c r="D109" s="138"/>
      <c r="E109" s="145"/>
      <c r="F109" s="145"/>
      <c r="G109" s="145"/>
      <c r="H109" s="145"/>
      <c r="I109" s="145"/>
      <c r="J109" s="145"/>
      <c r="K109" s="145">
        <v>17.842669999999998</v>
      </c>
      <c r="L109" s="139">
        <f t="shared" si="15"/>
        <v>17.842669999999998</v>
      </c>
      <c r="M109" s="146">
        <f t="shared" si="16"/>
        <v>1.2526335390141977E-2</v>
      </c>
      <c r="N109" s="145">
        <v>8542</v>
      </c>
      <c r="O109" s="57"/>
    </row>
    <row r="110" spans="2:15" x14ac:dyDescent="0.25">
      <c r="B110" s="54"/>
      <c r="C110" s="137" t="s">
        <v>84</v>
      </c>
      <c r="D110" s="138"/>
      <c r="E110" s="145"/>
      <c r="F110" s="145"/>
      <c r="G110" s="145"/>
      <c r="H110" s="145"/>
      <c r="I110" s="145"/>
      <c r="J110" s="145"/>
      <c r="K110" s="145">
        <v>17.2951297</v>
      </c>
      <c r="L110" s="139">
        <f t="shared" si="15"/>
        <v>17.2951297</v>
      </c>
      <c r="M110" s="146">
        <f t="shared" si="16"/>
        <v>1.2141938131356217E-2</v>
      </c>
      <c r="N110" s="145">
        <v>5895</v>
      </c>
      <c r="O110" s="57"/>
    </row>
    <row r="111" spans="2:15" x14ac:dyDescent="0.25">
      <c r="B111" s="54"/>
      <c r="C111" s="137" t="s">
        <v>108</v>
      </c>
      <c r="D111" s="138"/>
      <c r="E111" s="145"/>
      <c r="F111" s="145"/>
      <c r="G111" s="145"/>
      <c r="H111" s="145"/>
      <c r="I111" s="145">
        <v>5.9367874499999997</v>
      </c>
      <c r="J111" s="145"/>
      <c r="K111" s="145">
        <v>11.272353900000001</v>
      </c>
      <c r="L111" s="139">
        <f t="shared" si="15"/>
        <v>17.209141349999999</v>
      </c>
      <c r="M111" s="146">
        <f t="shared" si="16"/>
        <v>1.2081570545577579E-2</v>
      </c>
      <c r="N111" s="145">
        <v>3225</v>
      </c>
      <c r="O111" s="57"/>
    </row>
    <row r="112" spans="2:15" x14ac:dyDescent="0.25">
      <c r="B112" s="54"/>
      <c r="C112" s="137" t="s">
        <v>97</v>
      </c>
      <c r="D112" s="138"/>
      <c r="E112" s="145"/>
      <c r="F112" s="145"/>
      <c r="G112" s="145">
        <v>14.745747079999997</v>
      </c>
      <c r="H112" s="145"/>
      <c r="I112" s="145"/>
      <c r="J112" s="145"/>
      <c r="K112" s="145"/>
      <c r="L112" s="139">
        <f t="shared" si="15"/>
        <v>14.745747079999997</v>
      </c>
      <c r="M112" s="146">
        <f t="shared" si="16"/>
        <v>1.0352159934711941E-2</v>
      </c>
      <c r="N112" s="145">
        <v>4090</v>
      </c>
      <c r="O112" s="57"/>
    </row>
    <row r="113" spans="2:15" x14ac:dyDescent="0.25">
      <c r="B113" s="54"/>
      <c r="C113" s="137" t="s">
        <v>104</v>
      </c>
      <c r="D113" s="138"/>
      <c r="E113" s="145"/>
      <c r="F113" s="145"/>
      <c r="G113" s="145"/>
      <c r="H113" s="145"/>
      <c r="I113" s="145"/>
      <c r="J113" s="145"/>
      <c r="K113" s="145">
        <v>13.43639248</v>
      </c>
      <c r="L113" s="139">
        <f t="shared" si="15"/>
        <v>13.43639248</v>
      </c>
      <c r="M113" s="146">
        <f t="shared" si="16"/>
        <v>9.4329356894490325E-3</v>
      </c>
      <c r="N113" s="145">
        <v>3297</v>
      </c>
      <c r="O113" s="57"/>
    </row>
    <row r="114" spans="2:15" x14ac:dyDescent="0.25">
      <c r="B114" s="54"/>
      <c r="C114" s="137" t="s">
        <v>93</v>
      </c>
      <c r="D114" s="138"/>
      <c r="E114" s="145"/>
      <c r="F114" s="145"/>
      <c r="G114" s="145"/>
      <c r="H114" s="145"/>
      <c r="I114" s="145"/>
      <c r="J114" s="145"/>
      <c r="K114" s="145">
        <v>8.5072639999999993</v>
      </c>
      <c r="L114" s="139">
        <f t="shared" si="15"/>
        <v>8.5072639999999993</v>
      </c>
      <c r="M114" s="146">
        <f t="shared" si="16"/>
        <v>5.9724717274085553E-3</v>
      </c>
      <c r="N114" s="145">
        <v>4016</v>
      </c>
      <c r="O114" s="57"/>
    </row>
    <row r="115" spans="2:15" x14ac:dyDescent="0.25">
      <c r="B115" s="54"/>
      <c r="C115" s="137" t="s">
        <v>83</v>
      </c>
      <c r="D115" s="138"/>
      <c r="E115" s="145"/>
      <c r="F115" s="145"/>
      <c r="G115" s="145"/>
      <c r="H115" s="145">
        <v>7.0039494300000005</v>
      </c>
      <c r="I115" s="145"/>
      <c r="J115" s="145"/>
      <c r="K115" s="145"/>
      <c r="L115" s="139">
        <f t="shared" si="15"/>
        <v>7.0039494300000005</v>
      </c>
      <c r="M115" s="146">
        <f t="shared" si="16"/>
        <v>4.9170790927464195E-3</v>
      </c>
      <c r="N115" s="145">
        <v>8019</v>
      </c>
      <c r="O115" s="57"/>
    </row>
    <row r="116" spans="2:15" x14ac:dyDescent="0.25">
      <c r="B116" s="54"/>
      <c r="C116" s="137" t="s">
        <v>103</v>
      </c>
      <c r="D116" s="138"/>
      <c r="E116" s="145"/>
      <c r="F116" s="145"/>
      <c r="G116" s="145"/>
      <c r="H116" s="145"/>
      <c r="I116" s="145">
        <v>6.8404054400000005</v>
      </c>
      <c r="J116" s="145"/>
      <c r="K116" s="145"/>
      <c r="L116" s="139">
        <f t="shared" si="15"/>
        <v>6.8404054400000005</v>
      </c>
      <c r="M116" s="146">
        <f t="shared" si="16"/>
        <v>4.8022640527450051E-3</v>
      </c>
      <c r="N116" s="145">
        <v>792</v>
      </c>
      <c r="O116" s="57"/>
    </row>
    <row r="117" spans="2:15" x14ac:dyDescent="0.25">
      <c r="B117" s="54"/>
      <c r="C117" s="137" t="s">
        <v>91</v>
      </c>
      <c r="D117" s="138"/>
      <c r="E117" s="145"/>
      <c r="F117" s="145"/>
      <c r="G117" s="145"/>
      <c r="H117" s="145"/>
      <c r="I117" s="145"/>
      <c r="J117" s="145"/>
      <c r="K117" s="145">
        <v>5.4530495199999995</v>
      </c>
      <c r="L117" s="139">
        <f t="shared" si="15"/>
        <v>5.4530495199999995</v>
      </c>
      <c r="M117" s="146">
        <f t="shared" si="16"/>
        <v>3.8282794663899926E-3</v>
      </c>
      <c r="N117" s="145">
        <v>15500</v>
      </c>
      <c r="O117" s="57"/>
    </row>
    <row r="118" spans="2:15" x14ac:dyDescent="0.25">
      <c r="B118" s="54"/>
      <c r="C118" s="137" t="s">
        <v>2</v>
      </c>
      <c r="D118" s="138"/>
      <c r="E118" s="145">
        <v>0.27277303999999997</v>
      </c>
      <c r="F118" s="145">
        <v>0</v>
      </c>
      <c r="G118" s="145">
        <v>10.401198860000001</v>
      </c>
      <c r="H118" s="145">
        <v>9.1764195399999995</v>
      </c>
      <c r="I118" s="145">
        <v>0</v>
      </c>
      <c r="J118" s="145">
        <v>0.95866695999999996</v>
      </c>
      <c r="K118" s="145">
        <v>14.270929330000001</v>
      </c>
      <c r="L118" s="139">
        <f t="shared" si="15"/>
        <v>35.079987729999999</v>
      </c>
      <c r="M118" s="146">
        <f t="shared" si="16"/>
        <v>2.4627686987880478E-2</v>
      </c>
      <c r="N118" s="145">
        <v>507518</v>
      </c>
      <c r="O118" s="57"/>
    </row>
    <row r="119" spans="2:15" x14ac:dyDescent="0.25">
      <c r="B119" s="54"/>
      <c r="C119" s="213" t="s">
        <v>20</v>
      </c>
      <c r="D119" s="213"/>
      <c r="E119" s="154">
        <f>SUM(E99:E118)</f>
        <v>269.78614491000002</v>
      </c>
      <c r="F119" s="154">
        <f t="shared" ref="F119:K119" si="17">SUM(F99:F118)</f>
        <v>97.876882450000011</v>
      </c>
      <c r="G119" s="154">
        <f t="shared" si="17"/>
        <v>261.86468340000005</v>
      </c>
      <c r="H119" s="154">
        <f t="shared" si="17"/>
        <v>289.35156932999996</v>
      </c>
      <c r="I119" s="154">
        <f t="shared" si="17"/>
        <v>85.070016729999992</v>
      </c>
      <c r="J119" s="154">
        <f t="shared" si="17"/>
        <v>199.23469989999998</v>
      </c>
      <c r="K119" s="154">
        <f t="shared" si="17"/>
        <v>221.22860635000001</v>
      </c>
      <c r="L119" s="154">
        <f>SUM(L99:L118)</f>
        <v>1424.4126030699999</v>
      </c>
      <c r="M119" s="155">
        <f t="shared" si="16"/>
        <v>1</v>
      </c>
      <c r="N119" s="154">
        <f>SUM(N99:N118)</f>
        <v>2684722</v>
      </c>
      <c r="O119" s="57"/>
    </row>
    <row r="120" spans="2:15" x14ac:dyDescent="0.25">
      <c r="B120" s="54"/>
      <c r="C120" s="214" t="s">
        <v>92</v>
      </c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57"/>
    </row>
    <row r="121" spans="2:15" x14ac:dyDescent="0.25">
      <c r="B121" s="54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57"/>
    </row>
    <row r="122" spans="2:15" x14ac:dyDescent="0.25">
      <c r="B122" s="22"/>
      <c r="C122" s="8"/>
      <c r="D122" s="209" t="s">
        <v>51</v>
      </c>
      <c r="E122" s="209"/>
      <c r="F122" s="209"/>
      <c r="G122" s="209"/>
      <c r="H122" s="209"/>
      <c r="I122" s="209"/>
      <c r="J122" s="209"/>
      <c r="K122" s="209"/>
      <c r="L122" s="118"/>
      <c r="M122" s="8"/>
      <c r="N122" s="8"/>
      <c r="O122" s="23"/>
    </row>
    <row r="123" spans="2:15" x14ac:dyDescent="0.25">
      <c r="B123" s="22"/>
      <c r="C123" s="8"/>
      <c r="D123" s="196" t="s">
        <v>40</v>
      </c>
      <c r="E123" s="196"/>
      <c r="F123" s="196"/>
      <c r="G123" s="196"/>
      <c r="H123" s="196"/>
      <c r="I123" s="196"/>
      <c r="J123" s="196"/>
      <c r="K123" s="196"/>
      <c r="L123" s="8"/>
      <c r="M123" s="8"/>
      <c r="N123" s="8"/>
      <c r="O123" s="23"/>
    </row>
    <row r="124" spans="2:15" x14ac:dyDescent="0.25">
      <c r="B124" s="22"/>
      <c r="C124" s="8"/>
      <c r="D124" s="147" t="s">
        <v>3</v>
      </c>
      <c r="E124" s="147">
        <v>2011</v>
      </c>
      <c r="F124" s="147">
        <v>2012</v>
      </c>
      <c r="G124" s="147">
        <v>2013</v>
      </c>
      <c r="H124" s="147">
        <v>2014</v>
      </c>
      <c r="I124" s="147">
        <v>2015</v>
      </c>
      <c r="J124" s="147">
        <v>2016</v>
      </c>
      <c r="K124" s="147">
        <v>2017</v>
      </c>
      <c r="L124" s="8"/>
      <c r="M124" s="8"/>
      <c r="N124" s="8"/>
      <c r="O124" s="57"/>
    </row>
    <row r="125" spans="2:15" x14ac:dyDescent="0.25">
      <c r="B125" s="22"/>
      <c r="C125" s="8"/>
      <c r="D125" s="137" t="s">
        <v>64</v>
      </c>
      <c r="E125" s="145">
        <f>+Arequipa!E83</f>
        <v>260.53525675000003</v>
      </c>
      <c r="F125" s="145">
        <f>+Arequipa!F83</f>
        <v>77.2</v>
      </c>
      <c r="G125" s="145">
        <f>+Arequipa!G83</f>
        <v>12.09445156</v>
      </c>
      <c r="H125" s="145">
        <f>+Arequipa!H83</f>
        <v>58.500798659999994</v>
      </c>
      <c r="I125" s="145">
        <f>+Arequipa!I83</f>
        <v>31.488919060000001</v>
      </c>
      <c r="J125" s="145">
        <f>+Arequipa!J83</f>
        <v>29.7091089</v>
      </c>
      <c r="K125" s="145">
        <f>+Arequipa!K83</f>
        <v>34.219071970000002</v>
      </c>
      <c r="L125" s="8"/>
      <c r="M125" s="8"/>
      <c r="N125" s="8"/>
      <c r="O125" s="57"/>
    </row>
    <row r="126" spans="2:15" x14ac:dyDescent="0.25">
      <c r="B126" s="22"/>
      <c r="C126" s="8"/>
      <c r="D126" s="137" t="s">
        <v>65</v>
      </c>
      <c r="E126" s="145">
        <f>+Cusco!E83</f>
        <v>0</v>
      </c>
      <c r="F126" s="145">
        <f>+Cusco!F83</f>
        <v>0</v>
      </c>
      <c r="G126" s="145">
        <f>+Cusco!G83</f>
        <v>33.632321640000001</v>
      </c>
      <c r="H126" s="145">
        <f>+Cusco!H83</f>
        <v>15.660554239999998</v>
      </c>
      <c r="I126" s="145">
        <f>+Cusco!I83</f>
        <v>6.8404054400000005</v>
      </c>
      <c r="J126" s="145">
        <f>+Cusco!J83</f>
        <v>104.16581589</v>
      </c>
      <c r="K126" s="145">
        <f>+Cusco!K83</f>
        <v>175.73718047999998</v>
      </c>
      <c r="L126" s="8"/>
      <c r="M126" s="8"/>
      <c r="N126" s="8"/>
      <c r="O126" s="57"/>
    </row>
    <row r="127" spans="2:15" x14ac:dyDescent="0.25">
      <c r="B127" s="22"/>
      <c r="C127" s="8"/>
      <c r="D127" s="137" t="s">
        <v>67</v>
      </c>
      <c r="E127" s="145">
        <f>+Moquegua!E83</f>
        <v>0</v>
      </c>
      <c r="F127" s="145">
        <f>+Moquegua!F83</f>
        <v>20.676882450000001</v>
      </c>
      <c r="G127" s="145">
        <f>+Moquegua!G83</f>
        <v>121.01967125</v>
      </c>
      <c r="H127" s="145">
        <f>+Moquegua!H83</f>
        <v>62.993007120000001</v>
      </c>
      <c r="I127" s="145">
        <f>+Moquegua!I83</f>
        <v>0</v>
      </c>
      <c r="J127" s="145">
        <f>+Moquegua!J83</f>
        <v>0</v>
      </c>
      <c r="K127" s="145">
        <f>+Moquegua!K83</f>
        <v>0</v>
      </c>
      <c r="L127" s="8"/>
      <c r="M127" s="8"/>
      <c r="N127" s="8"/>
      <c r="O127" s="57"/>
    </row>
    <row r="128" spans="2:15" x14ac:dyDescent="0.25">
      <c r="B128" s="22"/>
      <c r="C128" s="8"/>
      <c r="D128" s="137" t="s">
        <v>68</v>
      </c>
      <c r="E128" s="145">
        <f>+Puno!E83</f>
        <v>5.6245214299999997</v>
      </c>
      <c r="F128" s="145">
        <f>+Puno!F83</f>
        <v>0</v>
      </c>
      <c r="G128" s="145">
        <f>+Puno!G83</f>
        <v>95.118238950000006</v>
      </c>
      <c r="H128" s="145">
        <f>+Puno!H83</f>
        <v>0</v>
      </c>
      <c r="I128" s="145">
        <f>+Puno!I83</f>
        <v>5.9367874499999997</v>
      </c>
      <c r="J128" s="145">
        <f>+Puno!J83</f>
        <v>0</v>
      </c>
      <c r="K128" s="145">
        <f>+Puno!K83</f>
        <v>11.272353900000001</v>
      </c>
      <c r="L128" s="8"/>
      <c r="M128" s="8"/>
      <c r="N128" s="8"/>
      <c r="O128" s="57"/>
    </row>
    <row r="129" spans="2:15" x14ac:dyDescent="0.25">
      <c r="B129" s="22"/>
      <c r="C129" s="8"/>
      <c r="D129" s="137" t="s">
        <v>69</v>
      </c>
      <c r="E129" s="145">
        <f>+Tacna!E83</f>
        <v>3.62636673</v>
      </c>
      <c r="F129" s="145">
        <f>+Tacna!F83</f>
        <v>0</v>
      </c>
      <c r="G129" s="145">
        <f>+Tacna!G83</f>
        <v>0</v>
      </c>
      <c r="H129" s="145">
        <f>+Tacna!H83</f>
        <v>152.19720931000001</v>
      </c>
      <c r="I129" s="145">
        <f>+Tacna!I83</f>
        <v>40.803904779999996</v>
      </c>
      <c r="J129" s="145">
        <f>+Tacna!J83</f>
        <v>65.359775110000001</v>
      </c>
      <c r="K129" s="145">
        <f>+Tacna!K83</f>
        <v>0</v>
      </c>
      <c r="L129" s="8"/>
      <c r="M129" s="8"/>
      <c r="N129" s="8"/>
      <c r="O129" s="57"/>
    </row>
    <row r="130" spans="2:15" x14ac:dyDescent="0.25">
      <c r="B130" s="22"/>
      <c r="C130" s="8"/>
      <c r="D130" s="177" t="s">
        <v>50</v>
      </c>
      <c r="E130" s="154">
        <f>SUM(E125:E129)</f>
        <v>269.78614491000002</v>
      </c>
      <c r="F130" s="154">
        <f t="shared" ref="F130:K130" si="18">SUM(F125:F129)</f>
        <v>97.876882450000011</v>
      </c>
      <c r="G130" s="154">
        <f t="shared" si="18"/>
        <v>261.86468339999999</v>
      </c>
      <c r="H130" s="154">
        <f t="shared" si="18"/>
        <v>289.35156933000002</v>
      </c>
      <c r="I130" s="154">
        <f t="shared" si="18"/>
        <v>85.070016729999992</v>
      </c>
      <c r="J130" s="154">
        <f t="shared" si="18"/>
        <v>199.23469990000001</v>
      </c>
      <c r="K130" s="154">
        <f t="shared" si="18"/>
        <v>221.22860634999998</v>
      </c>
      <c r="L130" s="8"/>
      <c r="M130" s="8"/>
      <c r="N130" s="8"/>
      <c r="O130" s="57"/>
    </row>
    <row r="131" spans="2:15" x14ac:dyDescent="0.25">
      <c r="B131" s="22"/>
      <c r="C131" s="8"/>
      <c r="D131" s="194" t="s">
        <v>114</v>
      </c>
      <c r="E131" s="194"/>
      <c r="F131" s="194"/>
      <c r="G131" s="194"/>
      <c r="H131" s="194"/>
      <c r="I131" s="194"/>
      <c r="J131" s="194"/>
      <c r="K131" s="194"/>
      <c r="L131" s="118"/>
      <c r="M131" s="8"/>
      <c r="N131" s="8"/>
      <c r="O131" s="23"/>
    </row>
    <row r="132" spans="2:15" x14ac:dyDescent="0.25">
      <c r="B132" s="22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23"/>
    </row>
    <row r="133" spans="2:15" x14ac:dyDescent="0.25">
      <c r="B133" s="22"/>
      <c r="C133" s="8"/>
      <c r="D133" s="209" t="s">
        <v>115</v>
      </c>
      <c r="E133" s="209"/>
      <c r="F133" s="209"/>
      <c r="G133" s="209"/>
      <c r="H133" s="209"/>
      <c r="I133" s="209"/>
      <c r="J133" s="209"/>
      <c r="K133" s="209"/>
      <c r="L133" s="8"/>
      <c r="M133" s="8"/>
      <c r="N133" s="8"/>
      <c r="O133" s="57"/>
    </row>
    <row r="134" spans="2:15" x14ac:dyDescent="0.25">
      <c r="B134" s="22"/>
      <c r="C134" s="8"/>
      <c r="D134" s="147" t="s">
        <v>3</v>
      </c>
      <c r="E134" s="147">
        <v>2011</v>
      </c>
      <c r="F134" s="147">
        <v>2012</v>
      </c>
      <c r="G134" s="147">
        <v>2013</v>
      </c>
      <c r="H134" s="147">
        <v>2014</v>
      </c>
      <c r="I134" s="147">
        <v>2015</v>
      </c>
      <c r="J134" s="147">
        <v>2016</v>
      </c>
      <c r="K134" s="147">
        <v>2017</v>
      </c>
      <c r="L134" s="8"/>
      <c r="M134" s="8"/>
      <c r="N134" s="8"/>
      <c r="O134" s="57"/>
    </row>
    <row r="135" spans="2:15" x14ac:dyDescent="0.25">
      <c r="B135" s="22"/>
      <c r="C135" s="8"/>
      <c r="D135" s="137" t="s">
        <v>64</v>
      </c>
      <c r="E135" s="179">
        <v>2</v>
      </c>
      <c r="F135" s="179">
        <v>1</v>
      </c>
      <c r="G135" s="179">
        <v>4</v>
      </c>
      <c r="H135" s="179">
        <v>11</v>
      </c>
      <c r="I135" s="179">
        <v>5</v>
      </c>
      <c r="J135" s="179">
        <v>4</v>
      </c>
      <c r="K135" s="179">
        <v>6</v>
      </c>
      <c r="L135" s="8"/>
      <c r="M135" s="8"/>
      <c r="N135" s="8"/>
      <c r="O135" s="57"/>
    </row>
    <row r="136" spans="2:15" x14ac:dyDescent="0.25">
      <c r="B136" s="22"/>
      <c r="C136" s="8"/>
      <c r="D136" s="137" t="s">
        <v>65</v>
      </c>
      <c r="E136" s="179">
        <v>0</v>
      </c>
      <c r="F136" s="179">
        <v>0</v>
      </c>
      <c r="G136" s="179">
        <v>3</v>
      </c>
      <c r="H136" s="179">
        <v>4</v>
      </c>
      <c r="I136" s="179">
        <v>1</v>
      </c>
      <c r="J136" s="179">
        <v>10</v>
      </c>
      <c r="K136" s="179">
        <v>14</v>
      </c>
      <c r="L136" s="8"/>
      <c r="M136" s="8"/>
      <c r="N136" s="8"/>
      <c r="O136" s="57"/>
    </row>
    <row r="137" spans="2:15" x14ac:dyDescent="0.25">
      <c r="B137" s="22"/>
      <c r="C137" s="8"/>
      <c r="D137" s="137" t="s">
        <v>67</v>
      </c>
      <c r="E137" s="179">
        <v>0</v>
      </c>
      <c r="F137" s="179">
        <v>2</v>
      </c>
      <c r="G137" s="179">
        <v>5</v>
      </c>
      <c r="H137" s="179">
        <v>1</v>
      </c>
      <c r="I137" s="179">
        <v>0</v>
      </c>
      <c r="J137" s="179">
        <v>0</v>
      </c>
      <c r="K137" s="179">
        <v>0</v>
      </c>
      <c r="L137" s="8"/>
      <c r="M137" s="8"/>
      <c r="N137" s="8"/>
      <c r="O137" s="57"/>
    </row>
    <row r="138" spans="2:15" x14ac:dyDescent="0.25">
      <c r="B138" s="22"/>
      <c r="C138" s="8"/>
      <c r="D138" s="137" t="s">
        <v>68</v>
      </c>
      <c r="E138" s="179">
        <v>1</v>
      </c>
      <c r="F138" s="179">
        <v>0</v>
      </c>
      <c r="G138" s="179">
        <v>1</v>
      </c>
      <c r="H138" s="179">
        <v>0</v>
      </c>
      <c r="I138" s="179">
        <v>1</v>
      </c>
      <c r="J138" s="179">
        <v>0</v>
      </c>
      <c r="K138" s="179">
        <v>1</v>
      </c>
      <c r="L138" s="8"/>
      <c r="M138" s="8"/>
      <c r="N138" s="8"/>
      <c r="O138" s="57"/>
    </row>
    <row r="139" spans="2:15" x14ac:dyDescent="0.25">
      <c r="B139" s="22"/>
      <c r="C139" s="8"/>
      <c r="D139" s="137" t="s">
        <v>69</v>
      </c>
      <c r="E139" s="179">
        <v>1</v>
      </c>
      <c r="F139" s="179">
        <v>0</v>
      </c>
      <c r="G139" s="179">
        <v>0</v>
      </c>
      <c r="H139" s="179">
        <v>3</v>
      </c>
      <c r="I139" s="179">
        <v>4</v>
      </c>
      <c r="J139" s="179">
        <v>9</v>
      </c>
      <c r="K139" s="179">
        <v>0</v>
      </c>
      <c r="L139" s="8"/>
      <c r="M139" s="8"/>
      <c r="N139" s="8"/>
      <c r="O139" s="57"/>
    </row>
    <row r="140" spans="2:15" x14ac:dyDescent="0.25">
      <c r="B140" s="22"/>
      <c r="C140" s="8"/>
      <c r="D140" s="178" t="s">
        <v>50</v>
      </c>
      <c r="E140" s="179">
        <f t="shared" ref="E140:K140" si="19">SUM(E135:E139)</f>
        <v>4</v>
      </c>
      <c r="F140" s="179">
        <f t="shared" si="19"/>
        <v>3</v>
      </c>
      <c r="G140" s="179">
        <f t="shared" si="19"/>
        <v>13</v>
      </c>
      <c r="H140" s="179">
        <f t="shared" si="19"/>
        <v>19</v>
      </c>
      <c r="I140" s="179">
        <f t="shared" si="19"/>
        <v>11</v>
      </c>
      <c r="J140" s="179">
        <f t="shared" si="19"/>
        <v>23</v>
      </c>
      <c r="K140" s="179">
        <f t="shared" si="19"/>
        <v>21</v>
      </c>
      <c r="L140" s="8"/>
      <c r="M140" s="8"/>
      <c r="N140" s="8"/>
      <c r="O140" s="57"/>
    </row>
    <row r="141" spans="2:15" x14ac:dyDescent="0.25">
      <c r="B141" s="22"/>
      <c r="C141" s="8"/>
      <c r="D141" s="42" t="s">
        <v>52</v>
      </c>
      <c r="E141" s="9"/>
      <c r="F141" s="9"/>
      <c r="G141" s="9"/>
      <c r="H141" s="9"/>
      <c r="I141" s="9"/>
      <c r="J141" s="9"/>
      <c r="K141" s="9"/>
      <c r="L141" s="8"/>
      <c r="M141" s="8"/>
      <c r="N141" s="8"/>
      <c r="O141" s="23"/>
    </row>
    <row r="142" spans="2:15" x14ac:dyDescent="0.25">
      <c r="B142" s="22"/>
      <c r="C142" s="8"/>
      <c r="D142" s="223" t="s">
        <v>114</v>
      </c>
      <c r="E142" s="223"/>
      <c r="F142" s="223"/>
      <c r="G142" s="223"/>
      <c r="H142" s="223"/>
      <c r="I142" s="223"/>
      <c r="J142" s="223"/>
      <c r="K142" s="223"/>
      <c r="L142" s="8"/>
      <c r="M142" s="8"/>
      <c r="N142" s="8"/>
      <c r="O142" s="23"/>
    </row>
    <row r="143" spans="2:15" x14ac:dyDescent="0.25">
      <c r="B143" s="2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8"/>
    </row>
    <row r="146" spans="2:15" x14ac:dyDescent="0.25">
      <c r="B146" s="85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7"/>
    </row>
    <row r="147" spans="2:15" x14ac:dyDescent="0.25">
      <c r="B147" s="22"/>
      <c r="C147" s="197" t="s">
        <v>141</v>
      </c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23"/>
    </row>
    <row r="148" spans="2:15" x14ac:dyDescent="0.25">
      <c r="B148" s="22"/>
      <c r="C148" s="83" t="s">
        <v>55</v>
      </c>
      <c r="D148" s="84" t="s">
        <v>3</v>
      </c>
      <c r="E148" s="84" t="s">
        <v>56</v>
      </c>
      <c r="F148" s="220" t="s">
        <v>57</v>
      </c>
      <c r="G148" s="221"/>
      <c r="H148" s="83" t="s">
        <v>58</v>
      </c>
      <c r="I148" s="220" t="s">
        <v>59</v>
      </c>
      <c r="J148" s="222"/>
      <c r="K148" s="221"/>
      <c r="L148" s="84" t="s">
        <v>60</v>
      </c>
      <c r="M148" s="84" t="s">
        <v>61</v>
      </c>
      <c r="N148" s="83" t="s">
        <v>62</v>
      </c>
      <c r="O148" s="23"/>
    </row>
    <row r="149" spans="2:15" x14ac:dyDescent="0.25">
      <c r="B149" s="22"/>
      <c r="C149" s="78">
        <v>1</v>
      </c>
      <c r="D149" s="79" t="s">
        <v>64</v>
      </c>
      <c r="E149" s="79" t="s">
        <v>117</v>
      </c>
      <c r="F149" s="79" t="s">
        <v>88</v>
      </c>
      <c r="G149" s="79"/>
      <c r="H149" s="82">
        <v>2011</v>
      </c>
      <c r="I149" s="79" t="s">
        <v>127</v>
      </c>
      <c r="J149" s="80"/>
      <c r="K149" s="80"/>
      <c r="L149" s="79" t="s">
        <v>19</v>
      </c>
      <c r="M149" s="81">
        <v>260.26248371000003</v>
      </c>
      <c r="N149" s="79">
        <v>310681</v>
      </c>
      <c r="O149" s="23"/>
    </row>
    <row r="150" spans="2:15" x14ac:dyDescent="0.25">
      <c r="B150" s="22"/>
      <c r="C150" s="78">
        <v>2</v>
      </c>
      <c r="D150" s="79" t="s">
        <v>69</v>
      </c>
      <c r="E150" s="79" t="s">
        <v>118</v>
      </c>
      <c r="F150" s="79" t="s">
        <v>107</v>
      </c>
      <c r="G150" s="79"/>
      <c r="H150" s="82">
        <v>2014</v>
      </c>
      <c r="I150" s="79" t="s">
        <v>128</v>
      </c>
      <c r="J150" s="80"/>
      <c r="K150" s="80"/>
      <c r="L150" s="79" t="s">
        <v>19</v>
      </c>
      <c r="M150" s="81">
        <v>127.09504775000001</v>
      </c>
      <c r="N150" s="79">
        <v>3730</v>
      </c>
      <c r="O150" s="23"/>
    </row>
    <row r="151" spans="2:15" x14ac:dyDescent="0.25">
      <c r="B151" s="22"/>
      <c r="C151" s="78">
        <v>3</v>
      </c>
      <c r="D151" s="79" t="s">
        <v>67</v>
      </c>
      <c r="E151" s="79" t="s">
        <v>119</v>
      </c>
      <c r="F151" s="79" t="s">
        <v>107</v>
      </c>
      <c r="G151" s="79"/>
      <c r="H151" s="82">
        <v>2013</v>
      </c>
      <c r="I151" s="79" t="s">
        <v>129</v>
      </c>
      <c r="J151" s="80"/>
      <c r="K151" s="80"/>
      <c r="L151" s="79" t="s">
        <v>18</v>
      </c>
      <c r="M151" s="81">
        <v>99.822497650000003</v>
      </c>
      <c r="N151" s="79">
        <v>74616</v>
      </c>
      <c r="O151" s="23"/>
    </row>
    <row r="152" spans="2:15" x14ac:dyDescent="0.25">
      <c r="B152" s="22"/>
      <c r="C152" s="78">
        <v>4</v>
      </c>
      <c r="D152" s="79" t="s">
        <v>68</v>
      </c>
      <c r="E152" s="79" t="s">
        <v>120</v>
      </c>
      <c r="F152" s="79" t="s">
        <v>109</v>
      </c>
      <c r="G152" s="79"/>
      <c r="H152" s="82">
        <v>2013</v>
      </c>
      <c r="I152" s="79" t="s">
        <v>130</v>
      </c>
      <c r="J152" s="80"/>
      <c r="K152" s="80"/>
      <c r="L152" s="79" t="s">
        <v>1</v>
      </c>
      <c r="M152" s="81">
        <v>95.118238950000006</v>
      </c>
      <c r="N152" s="79">
        <v>73946</v>
      </c>
      <c r="O152" s="23"/>
    </row>
    <row r="153" spans="2:15" x14ac:dyDescent="0.25">
      <c r="B153" s="22"/>
      <c r="C153" s="78">
        <v>5</v>
      </c>
      <c r="D153" s="79" t="s">
        <v>64</v>
      </c>
      <c r="E153" s="79" t="s">
        <v>121</v>
      </c>
      <c r="F153" s="79" t="s">
        <v>43</v>
      </c>
      <c r="G153" s="79"/>
      <c r="H153" s="82">
        <v>2012</v>
      </c>
      <c r="I153" s="79" t="s">
        <v>131</v>
      </c>
      <c r="J153" s="80"/>
      <c r="K153" s="80"/>
      <c r="L153" s="79" t="s">
        <v>18</v>
      </c>
      <c r="M153" s="81">
        <v>77.2</v>
      </c>
      <c r="N153" s="79">
        <v>21938</v>
      </c>
      <c r="O153" s="23"/>
    </row>
    <row r="154" spans="2:15" x14ac:dyDescent="0.25">
      <c r="B154" s="22"/>
      <c r="C154" s="78">
        <v>6</v>
      </c>
      <c r="D154" s="79" t="s">
        <v>67</v>
      </c>
      <c r="E154" s="79" t="s">
        <v>122</v>
      </c>
      <c r="F154" s="79" t="s">
        <v>106</v>
      </c>
      <c r="G154" s="79"/>
      <c r="H154" s="82">
        <v>2014</v>
      </c>
      <c r="I154" s="79" t="s">
        <v>132</v>
      </c>
      <c r="J154" s="80"/>
      <c r="K154" s="80"/>
      <c r="L154" s="79" t="s">
        <v>73</v>
      </c>
      <c r="M154" s="81">
        <v>62.993007120000001</v>
      </c>
      <c r="N154" s="79">
        <v>174859</v>
      </c>
      <c r="O154" s="23"/>
    </row>
    <row r="155" spans="2:15" x14ac:dyDescent="0.25">
      <c r="B155" s="22"/>
      <c r="C155" s="78">
        <v>7</v>
      </c>
      <c r="D155" s="79" t="s">
        <v>69</v>
      </c>
      <c r="E155" s="79" t="s">
        <v>123</v>
      </c>
      <c r="F155" s="79" t="s">
        <v>107</v>
      </c>
      <c r="G155" s="79"/>
      <c r="H155" s="82">
        <v>2015</v>
      </c>
      <c r="I155" s="79" t="s">
        <v>133</v>
      </c>
      <c r="J155" s="80"/>
      <c r="K155" s="80"/>
      <c r="L155" s="79" t="s">
        <v>19</v>
      </c>
      <c r="M155" s="81">
        <v>27.359254549999999</v>
      </c>
      <c r="N155" s="79">
        <v>3849</v>
      </c>
      <c r="O155" s="23"/>
    </row>
    <row r="156" spans="2:15" x14ac:dyDescent="0.25">
      <c r="B156" s="22"/>
      <c r="C156" s="78">
        <v>8</v>
      </c>
      <c r="D156" s="79" t="s">
        <v>65</v>
      </c>
      <c r="E156" s="79" t="s">
        <v>124</v>
      </c>
      <c r="F156" s="79" t="s">
        <v>48</v>
      </c>
      <c r="G156" s="79"/>
      <c r="H156" s="82">
        <v>2016</v>
      </c>
      <c r="I156" s="79" t="s">
        <v>134</v>
      </c>
      <c r="J156" s="80"/>
      <c r="K156" s="80"/>
      <c r="L156" s="79" t="s">
        <v>22</v>
      </c>
      <c r="M156" s="81">
        <v>25.480118230000002</v>
      </c>
      <c r="N156" s="79">
        <v>87987</v>
      </c>
      <c r="O156" s="23"/>
    </row>
    <row r="157" spans="2:15" x14ac:dyDescent="0.25">
      <c r="B157" s="22"/>
      <c r="C157" s="78">
        <v>9</v>
      </c>
      <c r="D157" s="79" t="s">
        <v>65</v>
      </c>
      <c r="E157" s="79" t="s">
        <v>125</v>
      </c>
      <c r="F157" s="79" t="s">
        <v>48</v>
      </c>
      <c r="G157" s="79"/>
      <c r="H157" s="82">
        <v>2017</v>
      </c>
      <c r="I157" s="79" t="s">
        <v>135</v>
      </c>
      <c r="J157" s="80"/>
      <c r="K157" s="80"/>
      <c r="L157" s="79" t="s">
        <v>15</v>
      </c>
      <c r="M157" s="81">
        <v>22.241887030000001</v>
      </c>
      <c r="N157" s="79">
        <v>11652</v>
      </c>
      <c r="O157" s="23"/>
    </row>
    <row r="158" spans="2:15" x14ac:dyDescent="0.25">
      <c r="B158" s="22"/>
      <c r="C158" s="78">
        <v>10</v>
      </c>
      <c r="D158" s="79" t="s">
        <v>69</v>
      </c>
      <c r="E158" s="79" t="s">
        <v>126</v>
      </c>
      <c r="F158" s="79" t="s">
        <v>107</v>
      </c>
      <c r="G158" s="79"/>
      <c r="H158" s="82">
        <v>2016</v>
      </c>
      <c r="I158" s="79" t="s">
        <v>136</v>
      </c>
      <c r="J158" s="80"/>
      <c r="K158" s="80"/>
      <c r="L158" s="79" t="s">
        <v>19</v>
      </c>
      <c r="M158" s="81">
        <v>20.564724640000001</v>
      </c>
      <c r="N158" s="79">
        <v>25750</v>
      </c>
      <c r="O158" s="23"/>
    </row>
    <row r="159" spans="2:15" x14ac:dyDescent="0.25">
      <c r="B159" s="22"/>
      <c r="C159" s="194" t="s">
        <v>116</v>
      </c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23"/>
    </row>
    <row r="160" spans="2:15" x14ac:dyDescent="0.25">
      <c r="B160" s="26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8"/>
    </row>
  </sheetData>
  <sortState ref="J51:M55">
    <sortCondition descending="1" ref="K51:K55"/>
  </sortState>
  <mergeCells count="54">
    <mergeCell ref="F148:G148"/>
    <mergeCell ref="I148:K148"/>
    <mergeCell ref="C147:N147"/>
    <mergeCell ref="C159:N159"/>
    <mergeCell ref="D142:K142"/>
    <mergeCell ref="D133:K133"/>
    <mergeCell ref="D123:K123"/>
    <mergeCell ref="D122:K122"/>
    <mergeCell ref="D131:K131"/>
    <mergeCell ref="D37:D38"/>
    <mergeCell ref="C69:N69"/>
    <mergeCell ref="D63:H63"/>
    <mergeCell ref="D62:E62"/>
    <mergeCell ref="D50:E50"/>
    <mergeCell ref="C119:D119"/>
    <mergeCell ref="C120:N120"/>
    <mergeCell ref="F97:K97"/>
    <mergeCell ref="C98:D98"/>
    <mergeCell ref="C70:N70"/>
    <mergeCell ref="C72:I72"/>
    <mergeCell ref="C73:I73"/>
    <mergeCell ref="C27:D27"/>
    <mergeCell ref="C29:M29"/>
    <mergeCell ref="B1:O2"/>
    <mergeCell ref="C7:N7"/>
    <mergeCell ref="C8:N9"/>
    <mergeCell ref="C11:M11"/>
    <mergeCell ref="D12:L12"/>
    <mergeCell ref="C13:D14"/>
    <mergeCell ref="E13:F13"/>
    <mergeCell ref="G13:H13"/>
    <mergeCell ref="I13:J13"/>
    <mergeCell ref="K13:L13"/>
    <mergeCell ref="M13:M14"/>
    <mergeCell ref="D35:M35"/>
    <mergeCell ref="D36:M36"/>
    <mergeCell ref="D49:H49"/>
    <mergeCell ref="D48:H48"/>
    <mergeCell ref="J48:M48"/>
    <mergeCell ref="J49:M49"/>
    <mergeCell ref="M37:M38"/>
    <mergeCell ref="D45:M45"/>
    <mergeCell ref="I37:J37"/>
    <mergeCell ref="K37:L37"/>
    <mergeCell ref="E37:F37"/>
    <mergeCell ref="G37:H37"/>
    <mergeCell ref="C93:N93"/>
    <mergeCell ref="C94:N95"/>
    <mergeCell ref="C96:N96"/>
    <mergeCell ref="C74:C75"/>
    <mergeCell ref="D74:F74"/>
    <mergeCell ref="G74:I74"/>
    <mergeCell ref="K74:M74"/>
    <mergeCell ref="C86:I86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86"/>
  <sheetViews>
    <sheetView zoomScaleNormal="100" zoomScalePageLayoutView="4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16384" width="11.42578125" style="1" hidden="1"/>
  </cols>
  <sheetData>
    <row r="1" spans="1:16" ht="15" customHeight="1" x14ac:dyDescent="0.25">
      <c r="B1" s="251" t="s">
        <v>145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14"/>
    </row>
    <row r="2" spans="1:16" ht="15" customHeight="1" x14ac:dyDescent="0.25"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14"/>
    </row>
    <row r="3" spans="1:16" x14ac:dyDescent="0.25">
      <c r="B3" s="10" t="str">
        <f>+C7</f>
        <v>1. Inversión ejecutada Mediante Obras por Impuestos por sectores, 2009-2018*</v>
      </c>
      <c r="C3" s="5"/>
      <c r="D3" s="5"/>
      <c r="E3" s="5"/>
      <c r="F3" s="5"/>
      <c r="G3" s="5"/>
      <c r="H3" s="10"/>
      <c r="I3" s="11" t="str">
        <f>+C57</f>
        <v>3. Principales Empresas que financian proyectos mediante Obras por Impuestos</v>
      </c>
      <c r="J3" s="11"/>
      <c r="K3" s="11"/>
      <c r="L3" s="11"/>
      <c r="M3" s="10"/>
      <c r="N3" s="12"/>
      <c r="O3" s="12"/>
      <c r="P3" s="12"/>
    </row>
    <row r="4" spans="1:16" x14ac:dyDescent="0.25">
      <c r="B4" s="10" t="str">
        <f>+C33</f>
        <v>2. Inversión ejecutada en Obras por Impuestos por años según estado del proyecto, 2009-2018*</v>
      </c>
      <c r="C4" s="5"/>
      <c r="D4" s="5"/>
      <c r="E4" s="5"/>
      <c r="F4" s="5"/>
      <c r="G4" s="5"/>
      <c r="H4" s="10"/>
      <c r="I4" s="11"/>
      <c r="J4" s="11"/>
      <c r="K4" s="11"/>
      <c r="L4" s="11"/>
      <c r="M4" s="10"/>
      <c r="N4" s="12"/>
      <c r="O4" s="12"/>
      <c r="P4" s="12"/>
    </row>
    <row r="5" spans="1:16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x14ac:dyDescent="0.25">
      <c r="A6" s="13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13"/>
    </row>
    <row r="7" spans="1:16" x14ac:dyDescent="0.25">
      <c r="B7" s="22"/>
      <c r="C7" s="204" t="s">
        <v>76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3"/>
    </row>
    <row r="8" spans="1:16" x14ac:dyDescent="0.25">
      <c r="B8" s="22"/>
      <c r="C8" s="188" t="str">
        <f>+CONCATENATE("Entre los años 2009-2018 en la región  se han adjudicado ",+L25," proyectos, atendiendo a ",+FIXED(M25,1)," beneficiarios directos mediante obras por impuestos. El monto total invertido fue de S/ ",+FIXED(K25)," millones de los cuales el ",+FIXED(E28*100,1),"% ha sido mediante el Gobierno Nacional, el ",+FIXED(G28*100,1),"% por el Gobierno Regional. y el ",FIXED(I28*100,1),"% por los Gobiernos Regionales en conjunto")</f>
        <v>Entre los años 2009-2018 en la región  se han adjudicado 33 proyectos, atendiendo a 1,070,465.0 beneficiarios directos mediante obras por impuestos. El monto total invertido fue de S/ 503.75 millones de los cuales el 0.0% ha sido mediante el Gobierno Nacional, el 52.3% por el Gobierno Regional. y el 47.7% por los Gobiernos Regionales en conjunto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23"/>
    </row>
    <row r="9" spans="1:16" x14ac:dyDescent="0.25">
      <c r="B9" s="22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23"/>
    </row>
    <row r="10" spans="1:16" x14ac:dyDescent="0.25">
      <c r="B10" s="2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3"/>
    </row>
    <row r="11" spans="1:16" x14ac:dyDescent="0.25">
      <c r="B11" s="22"/>
      <c r="C11" s="205" t="s">
        <v>71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13"/>
      <c r="O11" s="23"/>
    </row>
    <row r="12" spans="1:16" x14ac:dyDescent="0.25">
      <c r="B12" s="22"/>
      <c r="C12" s="40"/>
      <c r="D12" s="206" t="s">
        <v>5</v>
      </c>
      <c r="E12" s="206"/>
      <c r="F12" s="206"/>
      <c r="G12" s="206"/>
      <c r="H12" s="206"/>
      <c r="I12" s="206"/>
      <c r="J12" s="206"/>
      <c r="K12" s="206"/>
      <c r="L12" s="206"/>
      <c r="M12" s="40"/>
      <c r="N12" s="13"/>
      <c r="O12" s="23"/>
    </row>
    <row r="13" spans="1:16" x14ac:dyDescent="0.25">
      <c r="B13" s="22"/>
      <c r="C13" s="207" t="s">
        <v>6</v>
      </c>
      <c r="D13" s="207"/>
      <c r="E13" s="207" t="s">
        <v>7</v>
      </c>
      <c r="F13" s="207"/>
      <c r="G13" s="207" t="s">
        <v>8</v>
      </c>
      <c r="H13" s="207"/>
      <c r="I13" s="207" t="s">
        <v>9</v>
      </c>
      <c r="J13" s="207"/>
      <c r="K13" s="207" t="s">
        <v>10</v>
      </c>
      <c r="L13" s="207"/>
      <c r="M13" s="208" t="s">
        <v>11</v>
      </c>
      <c r="N13" s="13"/>
      <c r="O13" s="23"/>
    </row>
    <row r="14" spans="1:16" x14ac:dyDescent="0.25">
      <c r="B14" s="22"/>
      <c r="C14" s="207"/>
      <c r="D14" s="207"/>
      <c r="E14" s="39" t="s">
        <v>12</v>
      </c>
      <c r="F14" s="39" t="s">
        <v>13</v>
      </c>
      <c r="G14" s="39" t="s">
        <v>12</v>
      </c>
      <c r="H14" s="39" t="s">
        <v>13</v>
      </c>
      <c r="I14" s="39" t="s">
        <v>12</v>
      </c>
      <c r="J14" s="39" t="s">
        <v>13</v>
      </c>
      <c r="K14" s="39" t="s">
        <v>12</v>
      </c>
      <c r="L14" s="39" t="s">
        <v>13</v>
      </c>
      <c r="M14" s="208"/>
      <c r="N14" s="13"/>
      <c r="O14" s="23"/>
    </row>
    <row r="15" spans="1:16" x14ac:dyDescent="0.25">
      <c r="B15" s="22"/>
      <c r="C15" s="29" t="s">
        <v>19</v>
      </c>
      <c r="D15" s="30"/>
      <c r="E15" s="31"/>
      <c r="F15" s="32"/>
      <c r="G15" s="31">
        <v>260.26248371000003</v>
      </c>
      <c r="H15" s="32">
        <v>1</v>
      </c>
      <c r="I15" s="31">
        <v>69.306055290000003</v>
      </c>
      <c r="J15" s="32">
        <v>15</v>
      </c>
      <c r="K15" s="33">
        <f t="shared" ref="K15:L19" si="0">+E15+G15+I15</f>
        <v>329.56853900000004</v>
      </c>
      <c r="L15" s="34">
        <f t="shared" si="0"/>
        <v>16</v>
      </c>
      <c r="M15" s="35">
        <v>620653</v>
      </c>
      <c r="N15" s="43">
        <f>+K15/$K$25</f>
        <v>0.6542334583545194</v>
      </c>
      <c r="O15" s="23"/>
    </row>
    <row r="16" spans="1:16" x14ac:dyDescent="0.25">
      <c r="B16" s="22"/>
      <c r="C16" s="29" t="s">
        <v>18</v>
      </c>
      <c r="D16" s="30"/>
      <c r="E16" s="31"/>
      <c r="F16" s="32"/>
      <c r="G16" s="31"/>
      <c r="H16" s="32"/>
      <c r="I16" s="31">
        <v>93.043851290000006</v>
      </c>
      <c r="J16" s="32">
        <v>4</v>
      </c>
      <c r="K16" s="33">
        <f t="shared" si="0"/>
        <v>93.043851290000006</v>
      </c>
      <c r="L16" s="34">
        <f t="shared" si="0"/>
        <v>4</v>
      </c>
      <c r="M16" s="35">
        <v>27849</v>
      </c>
      <c r="N16" s="43">
        <f t="shared" ref="N16:N25" si="1">+K16/$K$25</f>
        <v>0.18470331176872531</v>
      </c>
      <c r="O16" s="23"/>
    </row>
    <row r="17" spans="2:15" x14ac:dyDescent="0.25">
      <c r="B17" s="22"/>
      <c r="C17" s="29" t="s">
        <v>15</v>
      </c>
      <c r="D17" s="30"/>
      <c r="E17" s="31"/>
      <c r="F17" s="32"/>
      <c r="G17" s="31"/>
      <c r="H17" s="32"/>
      <c r="I17" s="31">
        <v>72.286186380000004</v>
      </c>
      <c r="J17" s="32">
        <v>11</v>
      </c>
      <c r="K17" s="33">
        <f t="shared" si="0"/>
        <v>72.286186380000004</v>
      </c>
      <c r="L17" s="34">
        <f t="shared" si="0"/>
        <v>11</v>
      </c>
      <c r="M17" s="35">
        <v>64789</v>
      </c>
      <c r="N17" s="43">
        <f t="shared" si="1"/>
        <v>0.14349683331468346</v>
      </c>
      <c r="O17" s="23"/>
    </row>
    <row r="18" spans="2:15" x14ac:dyDescent="0.25">
      <c r="B18" s="22"/>
      <c r="C18" s="29" t="s">
        <v>22</v>
      </c>
      <c r="D18" s="30"/>
      <c r="E18" s="31"/>
      <c r="F18" s="32"/>
      <c r="G18" s="31"/>
      <c r="H18" s="32"/>
      <c r="I18" s="31">
        <v>5.5466098300000004</v>
      </c>
      <c r="J18" s="32">
        <v>1</v>
      </c>
      <c r="K18" s="33">
        <f t="shared" si="0"/>
        <v>5.5466098300000004</v>
      </c>
      <c r="L18" s="34">
        <f t="shared" si="0"/>
        <v>1</v>
      </c>
      <c r="M18" s="35">
        <v>102529</v>
      </c>
      <c r="N18" s="43">
        <f t="shared" si="1"/>
        <v>1.1010692168113999E-2</v>
      </c>
      <c r="O18" s="23"/>
    </row>
    <row r="19" spans="2:15" x14ac:dyDescent="0.25">
      <c r="B19" s="22"/>
      <c r="C19" s="29" t="s">
        <v>2</v>
      </c>
      <c r="D19" s="30"/>
      <c r="E19" s="31"/>
      <c r="F19" s="32"/>
      <c r="G19" s="31">
        <v>3.3024203999999999</v>
      </c>
      <c r="H19" s="32">
        <v>1</v>
      </c>
      <c r="I19" s="31"/>
      <c r="J19" s="32"/>
      <c r="K19" s="33">
        <f t="shared" si="0"/>
        <v>3.3024203999999999</v>
      </c>
      <c r="L19" s="34">
        <f t="shared" si="0"/>
        <v>1</v>
      </c>
      <c r="M19" s="35">
        <v>254645</v>
      </c>
      <c r="N19" s="43">
        <f t="shared" si="1"/>
        <v>6.5557043939576858E-3</v>
      </c>
      <c r="O19" s="23"/>
    </row>
    <row r="20" spans="2:15" x14ac:dyDescent="0.25">
      <c r="B20" s="22"/>
      <c r="C20" s="29"/>
      <c r="D20" s="30"/>
      <c r="E20" s="31"/>
      <c r="F20" s="32"/>
      <c r="G20" s="31"/>
      <c r="H20" s="32"/>
      <c r="I20" s="31"/>
      <c r="J20" s="32"/>
      <c r="K20" s="33">
        <f t="shared" ref="K20:K24" si="2">+E20+G20+I20</f>
        <v>0</v>
      </c>
      <c r="L20" s="34">
        <f t="shared" ref="L20:L24" si="3">+F20+H20+J20</f>
        <v>0</v>
      </c>
      <c r="M20" s="35"/>
      <c r="N20" s="43">
        <f t="shared" si="1"/>
        <v>0</v>
      </c>
      <c r="O20" s="23"/>
    </row>
    <row r="21" spans="2:15" x14ac:dyDescent="0.25">
      <c r="B21" s="22"/>
      <c r="C21" s="29"/>
      <c r="D21" s="30"/>
      <c r="E21" s="31"/>
      <c r="F21" s="32"/>
      <c r="G21" s="31"/>
      <c r="H21" s="32"/>
      <c r="I21" s="31"/>
      <c r="J21" s="32"/>
      <c r="K21" s="33">
        <f t="shared" si="2"/>
        <v>0</v>
      </c>
      <c r="L21" s="34">
        <f t="shared" si="3"/>
        <v>0</v>
      </c>
      <c r="M21" s="35"/>
      <c r="N21" s="43">
        <f t="shared" si="1"/>
        <v>0</v>
      </c>
      <c r="O21" s="23"/>
    </row>
    <row r="22" spans="2:15" x14ac:dyDescent="0.25">
      <c r="B22" s="22"/>
      <c r="C22" s="29"/>
      <c r="D22" s="30"/>
      <c r="E22" s="31"/>
      <c r="F22" s="32"/>
      <c r="G22" s="31"/>
      <c r="H22" s="32"/>
      <c r="I22" s="31"/>
      <c r="J22" s="32"/>
      <c r="K22" s="33">
        <f t="shared" si="2"/>
        <v>0</v>
      </c>
      <c r="L22" s="34">
        <f t="shared" si="3"/>
        <v>0</v>
      </c>
      <c r="M22" s="35"/>
      <c r="N22" s="43">
        <f t="shared" si="1"/>
        <v>0</v>
      </c>
      <c r="O22" s="23"/>
    </row>
    <row r="23" spans="2:15" x14ac:dyDescent="0.25">
      <c r="B23" s="22"/>
      <c r="C23" s="29"/>
      <c r="D23" s="30"/>
      <c r="E23" s="31"/>
      <c r="F23" s="32"/>
      <c r="G23" s="31"/>
      <c r="H23" s="32"/>
      <c r="I23" s="31"/>
      <c r="J23" s="32"/>
      <c r="K23" s="33">
        <f t="shared" si="2"/>
        <v>0</v>
      </c>
      <c r="L23" s="34">
        <f t="shared" si="3"/>
        <v>0</v>
      </c>
      <c r="M23" s="35"/>
      <c r="N23" s="43">
        <f t="shared" si="1"/>
        <v>0</v>
      </c>
      <c r="O23" s="23"/>
    </row>
    <row r="24" spans="2:15" x14ac:dyDescent="0.25">
      <c r="B24" s="22"/>
      <c r="C24" s="29"/>
      <c r="D24" s="30"/>
      <c r="E24" s="31"/>
      <c r="F24" s="32"/>
      <c r="G24" s="31"/>
      <c r="H24" s="32"/>
      <c r="I24" s="31"/>
      <c r="J24" s="32"/>
      <c r="K24" s="33">
        <f t="shared" si="2"/>
        <v>0</v>
      </c>
      <c r="L24" s="34">
        <f t="shared" si="3"/>
        <v>0</v>
      </c>
      <c r="M24" s="35"/>
      <c r="N24" s="43">
        <f t="shared" si="1"/>
        <v>0</v>
      </c>
      <c r="O24" s="23"/>
    </row>
    <row r="25" spans="2:15" x14ac:dyDescent="0.25">
      <c r="B25" s="22"/>
      <c r="C25" s="226" t="s">
        <v>20</v>
      </c>
      <c r="D25" s="226"/>
      <c r="E25" s="36">
        <f t="shared" ref="E25:M25" si="4">SUM(E15:E24)</f>
        <v>0</v>
      </c>
      <c r="F25" s="37">
        <f t="shared" si="4"/>
        <v>0</v>
      </c>
      <c r="G25" s="36">
        <f t="shared" si="4"/>
        <v>263.56490411000004</v>
      </c>
      <c r="H25" s="37">
        <f t="shared" si="4"/>
        <v>2</v>
      </c>
      <c r="I25" s="36">
        <f t="shared" si="4"/>
        <v>240.18270279000001</v>
      </c>
      <c r="J25" s="37">
        <f t="shared" si="4"/>
        <v>31</v>
      </c>
      <c r="K25" s="36">
        <f t="shared" si="4"/>
        <v>503.74760690000011</v>
      </c>
      <c r="L25" s="37">
        <f t="shared" si="4"/>
        <v>33</v>
      </c>
      <c r="M25" s="38">
        <f t="shared" si="4"/>
        <v>1070465</v>
      </c>
      <c r="N25" s="43">
        <f t="shared" si="1"/>
        <v>1</v>
      </c>
      <c r="O25" s="23"/>
    </row>
    <row r="26" spans="2:15" x14ac:dyDescent="0.25">
      <c r="B26" s="22"/>
      <c r="C26" s="227" t="s">
        <v>72</v>
      </c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13"/>
      <c r="O26" s="23"/>
    </row>
    <row r="27" spans="2:15" x14ac:dyDescent="0.25">
      <c r="B27" s="2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3"/>
    </row>
    <row r="28" spans="2:15" x14ac:dyDescent="0.25">
      <c r="B28" s="22"/>
      <c r="C28" s="24"/>
      <c r="D28" s="24"/>
      <c r="E28" s="16">
        <f>+E25/K25</f>
        <v>0</v>
      </c>
      <c r="F28" s="17"/>
      <c r="G28" s="16">
        <f>+G25/K25</f>
        <v>0.52320825052042541</v>
      </c>
      <c r="H28" s="18"/>
      <c r="I28" s="16">
        <f>+I25/K25</f>
        <v>0.47679174947957448</v>
      </c>
      <c r="J28" s="18"/>
      <c r="K28" s="25">
        <f>+I28+G28+E28</f>
        <v>0.99999999999999989</v>
      </c>
      <c r="L28" s="24"/>
      <c r="M28" s="24"/>
      <c r="N28" s="8"/>
      <c r="O28" s="23"/>
    </row>
    <row r="29" spans="2:15" x14ac:dyDescent="0.2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2" spans="2:15" x14ac:dyDescent="0.25"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2:15" x14ac:dyDescent="0.25">
      <c r="B33" s="22"/>
      <c r="C33" s="187" t="s">
        <v>81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92"/>
    </row>
    <row r="34" spans="2:15" x14ac:dyDescent="0.25">
      <c r="B34" s="22"/>
      <c r="C34" s="188" t="str">
        <f>+CONCATENATE("Entre el 2009 y febrero del 2018, se ejecutaron y/o comprometieron  S/ ",FIXED(K49,1),"  millones en proyectos mediante obras por impuestos.")</f>
        <v>Entre el 2009 y febrero del 2018, se ejecutaron y/o comprometieron  S/ 503.7  millones en proyectos mediante obras por impuestos.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93"/>
    </row>
    <row r="35" spans="2:15" x14ac:dyDescent="0.25">
      <c r="B35" s="2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3"/>
    </row>
    <row r="36" spans="2:15" x14ac:dyDescent="0.25">
      <c r="B36" s="22"/>
      <c r="C36" s="218" t="s">
        <v>78</v>
      </c>
      <c r="D36" s="218"/>
      <c r="E36" s="218"/>
      <c r="F36" s="218"/>
      <c r="G36" s="218"/>
      <c r="H36" s="218"/>
      <c r="I36" s="218"/>
      <c r="J36" s="8"/>
      <c r="K36" s="8"/>
      <c r="L36" s="8"/>
      <c r="M36" s="8"/>
      <c r="N36" s="8"/>
      <c r="O36" s="23"/>
    </row>
    <row r="37" spans="2:15" x14ac:dyDescent="0.25">
      <c r="B37" s="22"/>
      <c r="C37" s="219" t="s">
        <v>5</v>
      </c>
      <c r="D37" s="219"/>
      <c r="E37" s="219"/>
      <c r="F37" s="219"/>
      <c r="G37" s="219"/>
      <c r="H37" s="219"/>
      <c r="I37" s="219"/>
      <c r="J37" s="8"/>
      <c r="K37" s="8"/>
      <c r="L37" s="8"/>
      <c r="M37" s="8"/>
      <c r="N37" s="8"/>
      <c r="O37" s="23"/>
    </row>
    <row r="38" spans="2:15" x14ac:dyDescent="0.25">
      <c r="B38" s="22"/>
      <c r="C38" s="190" t="s">
        <v>28</v>
      </c>
      <c r="D38" s="192" t="s">
        <v>29</v>
      </c>
      <c r="E38" s="192"/>
      <c r="F38" s="192"/>
      <c r="G38" s="193" t="s">
        <v>30</v>
      </c>
      <c r="H38" s="193"/>
      <c r="I38" s="193"/>
      <c r="J38" s="8"/>
      <c r="K38" s="192" t="s">
        <v>36</v>
      </c>
      <c r="L38" s="192"/>
      <c r="M38" s="192"/>
      <c r="N38" s="9"/>
      <c r="O38" s="23"/>
    </row>
    <row r="39" spans="2:15" x14ac:dyDescent="0.25">
      <c r="B39" s="22"/>
      <c r="C39" s="191"/>
      <c r="D39" s="44" t="s">
        <v>33</v>
      </c>
      <c r="E39" s="47" t="s">
        <v>37</v>
      </c>
      <c r="F39" s="47" t="s">
        <v>32</v>
      </c>
      <c r="G39" s="44" t="s">
        <v>33</v>
      </c>
      <c r="H39" s="47" t="s">
        <v>37</v>
      </c>
      <c r="I39" s="47" t="s">
        <v>32</v>
      </c>
      <c r="J39" s="8"/>
      <c r="K39" s="45" t="s">
        <v>34</v>
      </c>
      <c r="L39" s="47" t="s">
        <v>37</v>
      </c>
      <c r="M39" s="45" t="s">
        <v>35</v>
      </c>
      <c r="N39" s="126" t="s">
        <v>38</v>
      </c>
      <c r="O39" s="23"/>
    </row>
    <row r="40" spans="2:15" x14ac:dyDescent="0.25">
      <c r="B40" s="22"/>
      <c r="C40" s="46">
        <v>2009</v>
      </c>
      <c r="D40" s="49"/>
      <c r="E40" s="125"/>
      <c r="F40" s="52"/>
      <c r="G40" s="49"/>
      <c r="H40" s="125"/>
      <c r="I40" s="52"/>
      <c r="J40" s="8"/>
      <c r="K40" s="49">
        <f>+D40+G40</f>
        <v>0</v>
      </c>
      <c r="L40" s="51">
        <f>+E40+H40</f>
        <v>0</v>
      </c>
      <c r="M40" s="52">
        <f>+F40+I40</f>
        <v>0</v>
      </c>
      <c r="N40" s="127">
        <f t="shared" ref="N40:N49" si="5">+K40/$K$49</f>
        <v>0</v>
      </c>
      <c r="O40" s="23"/>
    </row>
    <row r="41" spans="2:15" x14ac:dyDescent="0.25">
      <c r="B41" s="22"/>
      <c r="C41" s="46">
        <v>2010</v>
      </c>
      <c r="D41" s="49"/>
      <c r="E41" s="125"/>
      <c r="F41" s="52"/>
      <c r="G41" s="49"/>
      <c r="H41" s="125"/>
      <c r="I41" s="52"/>
      <c r="J41" s="8"/>
      <c r="K41" s="49">
        <f t="shared" ref="K41:K48" si="6">+D41+G41</f>
        <v>0</v>
      </c>
      <c r="L41" s="51">
        <f t="shared" ref="L41:L48" si="7">+E41+H41</f>
        <v>0</v>
      </c>
      <c r="M41" s="52">
        <f t="shared" ref="M41:M48" si="8">+F41+I41</f>
        <v>0</v>
      </c>
      <c r="N41" s="127">
        <f t="shared" si="5"/>
        <v>0</v>
      </c>
      <c r="O41" s="23"/>
    </row>
    <row r="42" spans="2:15" x14ac:dyDescent="0.25">
      <c r="B42" s="22"/>
      <c r="C42" s="46">
        <v>2011</v>
      </c>
      <c r="D42" s="49"/>
      <c r="E42" s="125"/>
      <c r="F42" s="52"/>
      <c r="G42" s="49">
        <v>260.53525675000003</v>
      </c>
      <c r="H42" s="125">
        <v>2</v>
      </c>
      <c r="I42" s="52">
        <v>310821</v>
      </c>
      <c r="J42" s="8"/>
      <c r="K42" s="49">
        <f t="shared" si="6"/>
        <v>260.53525675000003</v>
      </c>
      <c r="L42" s="51">
        <f t="shared" si="7"/>
        <v>2</v>
      </c>
      <c r="M42" s="52">
        <f t="shared" si="8"/>
        <v>310821</v>
      </c>
      <c r="N42" s="127">
        <f t="shared" si="5"/>
        <v>0.51719403364177063</v>
      </c>
      <c r="O42" s="23"/>
    </row>
    <row r="43" spans="2:15" x14ac:dyDescent="0.25">
      <c r="B43" s="22"/>
      <c r="C43" s="46">
        <v>2012</v>
      </c>
      <c r="D43" s="49">
        <v>77.2</v>
      </c>
      <c r="E43" s="125">
        <v>1</v>
      </c>
      <c r="F43" s="52">
        <v>21938</v>
      </c>
      <c r="G43" s="49"/>
      <c r="H43" s="125"/>
      <c r="I43" s="52"/>
      <c r="J43" s="8"/>
      <c r="K43" s="49">
        <f t="shared" si="6"/>
        <v>77.2</v>
      </c>
      <c r="L43" s="51">
        <f t="shared" si="7"/>
        <v>1</v>
      </c>
      <c r="M43" s="52">
        <f t="shared" si="8"/>
        <v>21938</v>
      </c>
      <c r="N43" s="127">
        <f t="shared" si="5"/>
        <v>0.15325134837876289</v>
      </c>
      <c r="O43" s="23"/>
    </row>
    <row r="44" spans="2:15" x14ac:dyDescent="0.25">
      <c r="B44" s="22"/>
      <c r="C44" s="46">
        <v>2013</v>
      </c>
      <c r="D44" s="49"/>
      <c r="E44" s="125"/>
      <c r="F44" s="52"/>
      <c r="G44" s="49">
        <v>12.09445156</v>
      </c>
      <c r="H44" s="125">
        <v>4</v>
      </c>
      <c r="I44" s="52">
        <v>239357</v>
      </c>
      <c r="J44" s="8"/>
      <c r="K44" s="49">
        <f t="shared" si="6"/>
        <v>12.09445156</v>
      </c>
      <c r="L44" s="51">
        <f t="shared" si="7"/>
        <v>4</v>
      </c>
      <c r="M44" s="52">
        <f t="shared" si="8"/>
        <v>239357</v>
      </c>
      <c r="N44" s="127">
        <f t="shared" si="5"/>
        <v>2.400895089989161E-2</v>
      </c>
      <c r="O44" s="23"/>
    </row>
    <row r="45" spans="2:15" x14ac:dyDescent="0.25">
      <c r="B45" s="22"/>
      <c r="C45" s="46">
        <v>2014</v>
      </c>
      <c r="D45" s="49">
        <v>15.441407529999999</v>
      </c>
      <c r="E45" s="125">
        <v>3</v>
      </c>
      <c r="F45" s="52">
        <v>45362</v>
      </c>
      <c r="G45" s="49">
        <v>43.059391129999995</v>
      </c>
      <c r="H45" s="125">
        <v>8</v>
      </c>
      <c r="I45" s="52">
        <v>26509</v>
      </c>
      <c r="J45" s="8"/>
      <c r="K45" s="49">
        <f t="shared" si="6"/>
        <v>58.500798659999994</v>
      </c>
      <c r="L45" s="51">
        <f t="shared" si="7"/>
        <v>11</v>
      </c>
      <c r="M45" s="52">
        <f t="shared" si="8"/>
        <v>71871</v>
      </c>
      <c r="N45" s="127">
        <f t="shared" si="5"/>
        <v>0.11613116937667778</v>
      </c>
      <c r="O45" s="23"/>
    </row>
    <row r="46" spans="2:15" x14ac:dyDescent="0.25">
      <c r="B46" s="22"/>
      <c r="C46" s="46">
        <v>2015</v>
      </c>
      <c r="D46" s="49"/>
      <c r="E46" s="125"/>
      <c r="F46" s="52"/>
      <c r="G46" s="49">
        <v>31.488919060000001</v>
      </c>
      <c r="H46" s="125">
        <v>5</v>
      </c>
      <c r="I46" s="52">
        <v>33427</v>
      </c>
      <c r="J46" s="8"/>
      <c r="K46" s="49">
        <f t="shared" si="6"/>
        <v>31.488919060000001</v>
      </c>
      <c r="L46" s="51">
        <f t="shared" si="7"/>
        <v>5</v>
      </c>
      <c r="M46" s="52">
        <f t="shared" si="8"/>
        <v>33427</v>
      </c>
      <c r="N46" s="127">
        <f t="shared" si="5"/>
        <v>6.2509317421434285E-2</v>
      </c>
      <c r="O46" s="23"/>
    </row>
    <row r="47" spans="2:15" x14ac:dyDescent="0.25">
      <c r="B47" s="22"/>
      <c r="C47" s="46">
        <v>2016</v>
      </c>
      <c r="D47" s="49">
        <v>28.750441940000002</v>
      </c>
      <c r="E47" s="125">
        <v>3</v>
      </c>
      <c r="F47" s="52">
        <v>11105</v>
      </c>
      <c r="G47" s="49">
        <v>0.95866695999999996</v>
      </c>
      <c r="H47" s="125">
        <v>1</v>
      </c>
      <c r="I47" s="52">
        <v>3230</v>
      </c>
      <c r="J47" s="8"/>
      <c r="K47" s="49">
        <f t="shared" si="6"/>
        <v>29.7091089</v>
      </c>
      <c r="L47" s="51">
        <f t="shared" si="7"/>
        <v>4</v>
      </c>
      <c r="M47" s="52">
        <f t="shared" si="8"/>
        <v>14335</v>
      </c>
      <c r="N47" s="127">
        <f t="shared" si="5"/>
        <v>5.8976178731301884E-2</v>
      </c>
      <c r="O47" s="23"/>
    </row>
    <row r="48" spans="2:15" x14ac:dyDescent="0.25">
      <c r="B48" s="22"/>
      <c r="C48" s="46">
        <v>2017</v>
      </c>
      <c r="D48" s="49">
        <v>34.219071970000002</v>
      </c>
      <c r="E48" s="125">
        <v>6</v>
      </c>
      <c r="F48" s="52">
        <v>378716</v>
      </c>
      <c r="G48" s="49"/>
      <c r="H48" s="125"/>
      <c r="I48" s="52"/>
      <c r="J48" s="8"/>
      <c r="K48" s="49">
        <f t="shared" si="6"/>
        <v>34.219071970000002</v>
      </c>
      <c r="L48" s="51">
        <f t="shared" si="7"/>
        <v>6</v>
      </c>
      <c r="M48" s="52">
        <f t="shared" si="8"/>
        <v>378716</v>
      </c>
      <c r="N48" s="127">
        <f t="shared" si="5"/>
        <v>6.7929001550161017E-2</v>
      </c>
      <c r="O48" s="104"/>
    </row>
    <row r="49" spans="2:15" x14ac:dyDescent="0.25">
      <c r="B49" s="22"/>
      <c r="C49" s="46" t="s">
        <v>31</v>
      </c>
      <c r="D49" s="50">
        <f t="shared" ref="D49:I49" si="9">SUM(D40:D48)</f>
        <v>155.61092144000003</v>
      </c>
      <c r="E49" s="48">
        <f t="shared" si="9"/>
        <v>13</v>
      </c>
      <c r="F49" s="53">
        <f t="shared" si="9"/>
        <v>457121</v>
      </c>
      <c r="G49" s="50">
        <f t="shared" si="9"/>
        <v>348.13668546000002</v>
      </c>
      <c r="H49" s="48">
        <f t="shared" si="9"/>
        <v>20</v>
      </c>
      <c r="I49" s="53">
        <f t="shared" si="9"/>
        <v>613344</v>
      </c>
      <c r="J49" s="8"/>
      <c r="K49" s="50">
        <f>SUM(K40:K48)</f>
        <v>503.74760689999999</v>
      </c>
      <c r="L49" s="48">
        <f>SUM(L40:L48)</f>
        <v>33</v>
      </c>
      <c r="M49" s="53">
        <f>SUM(M40:M48)</f>
        <v>1070465</v>
      </c>
      <c r="N49" s="127">
        <f t="shared" si="5"/>
        <v>1</v>
      </c>
      <c r="O49" s="23"/>
    </row>
    <row r="50" spans="2:15" x14ac:dyDescent="0.25">
      <c r="B50" s="22"/>
      <c r="C50" s="194" t="s">
        <v>80</v>
      </c>
      <c r="D50" s="194"/>
      <c r="E50" s="194"/>
      <c r="F50" s="194"/>
      <c r="G50" s="194"/>
      <c r="H50" s="194"/>
      <c r="I50" s="194"/>
      <c r="J50" s="8"/>
      <c r="K50" s="8"/>
      <c r="L50" s="8"/>
      <c r="M50" s="8"/>
      <c r="N50" s="8"/>
      <c r="O50" s="23"/>
    </row>
    <row r="51" spans="2:15" x14ac:dyDescent="0.25">
      <c r="B51" s="22"/>
      <c r="C51" s="124" t="s">
        <v>79</v>
      </c>
      <c r="D51" s="8"/>
      <c r="E51" s="8"/>
      <c r="F51" s="8"/>
      <c r="G51" s="109"/>
      <c r="H51" s="109"/>
      <c r="I51" s="109"/>
      <c r="J51" s="8"/>
      <c r="K51" s="8"/>
      <c r="L51" s="8"/>
      <c r="M51" s="8"/>
      <c r="N51" s="8"/>
      <c r="O51" s="23"/>
    </row>
    <row r="52" spans="2:15" x14ac:dyDescent="0.25">
      <c r="B52" s="22"/>
      <c r="C52" s="8"/>
      <c r="D52" s="8"/>
      <c r="E52" s="8"/>
      <c r="F52" s="8"/>
      <c r="G52" s="108"/>
      <c r="H52" s="109"/>
      <c r="I52" s="109"/>
      <c r="J52" s="109"/>
      <c r="K52" s="8"/>
      <c r="L52" s="8"/>
      <c r="M52" s="8"/>
      <c r="N52" s="8"/>
      <c r="O52" s="23"/>
    </row>
    <row r="53" spans="2:15" x14ac:dyDescent="0.25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8"/>
    </row>
    <row r="56" spans="2:15" x14ac:dyDescent="0.25"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7"/>
    </row>
    <row r="57" spans="2:15" x14ac:dyDescent="0.25">
      <c r="B57" s="22"/>
      <c r="C57" s="187" t="s">
        <v>46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92"/>
    </row>
    <row r="58" spans="2:15" x14ac:dyDescent="0.25">
      <c r="B58" s="22"/>
      <c r="C58" s="188" t="str">
        <f>+CONCATENATE("Entre el 2009 y 2017, se ejecutaron y/o comprometieron  S/", FIXED(L83,1)," millones en proyectos mediante obras por impuestos. Entre las principales empresas que se comprometieron figuran: ",C63," con un compromiso de (",FIXED(M63*100,1),"%), seguido por el ",C64," (",FIXED(M64*100,1),"%)  y el ",C65," (",FIXED(M65*100,1),"%) entre las principales.")</f>
        <v>Entre el 2009 y 2017, se ejecutaron y/o comprometieron  S/503.7 millones en proyectos mediante obras por impuestos. Entre las principales empresas que se comprometieron figuran: Southern Peru Copper Corporation, Interbank, BACKUS con un compromiso de (51.7%), seguido por el Banco de Crédito del Perú-BCP (33.7%)  y el BCP - TISUR (4.1%) entre las principales.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93"/>
    </row>
    <row r="59" spans="2:15" x14ac:dyDescent="0.25">
      <c r="B59" s="22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93"/>
    </row>
    <row r="60" spans="2:15" x14ac:dyDescent="0.25">
      <c r="B60" s="148"/>
      <c r="C60" s="189" t="s">
        <v>39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28"/>
    </row>
    <row r="61" spans="2:15" x14ac:dyDescent="0.25">
      <c r="B61" s="148"/>
      <c r="C61" s="9"/>
      <c r="D61" s="9"/>
      <c r="E61" s="9"/>
      <c r="F61" s="215" t="s">
        <v>40</v>
      </c>
      <c r="G61" s="215"/>
      <c r="H61" s="215"/>
      <c r="I61" s="215"/>
      <c r="J61" s="215"/>
      <c r="K61" s="215"/>
      <c r="L61" s="9"/>
      <c r="M61" s="9"/>
      <c r="N61" s="9"/>
      <c r="O61" s="128"/>
    </row>
    <row r="62" spans="2:15" x14ac:dyDescent="0.25">
      <c r="B62" s="148"/>
      <c r="C62" s="216" t="s">
        <v>41</v>
      </c>
      <c r="D62" s="217"/>
      <c r="E62" s="147">
        <v>2011</v>
      </c>
      <c r="F62" s="147">
        <v>2012</v>
      </c>
      <c r="G62" s="147">
        <v>2013</v>
      </c>
      <c r="H62" s="147">
        <v>2014</v>
      </c>
      <c r="I62" s="147">
        <v>2015</v>
      </c>
      <c r="J62" s="147">
        <v>2016</v>
      </c>
      <c r="K62" s="147">
        <v>2017</v>
      </c>
      <c r="L62" s="147" t="s">
        <v>20</v>
      </c>
      <c r="M62" s="147" t="s">
        <v>42</v>
      </c>
      <c r="N62" s="147" t="s">
        <v>45</v>
      </c>
      <c r="O62" s="128"/>
    </row>
    <row r="63" spans="2:15" x14ac:dyDescent="0.25">
      <c r="B63" s="148"/>
      <c r="C63" s="137" t="s">
        <v>88</v>
      </c>
      <c r="D63" s="138"/>
      <c r="E63" s="145">
        <v>260.26248371000003</v>
      </c>
      <c r="F63" s="145"/>
      <c r="G63" s="145"/>
      <c r="H63" s="145"/>
      <c r="I63" s="145"/>
      <c r="J63" s="145"/>
      <c r="K63" s="145"/>
      <c r="L63" s="145">
        <f t="shared" ref="L63:L76" si="10">SUM(E63:K63)</f>
        <v>260.26248371000003</v>
      </c>
      <c r="M63" s="146">
        <f t="shared" ref="M63:M76" si="11">+L63/$L$83</f>
        <v>0.51665254612646772</v>
      </c>
      <c r="N63" s="145">
        <v>310681</v>
      </c>
      <c r="O63" s="128"/>
    </row>
    <row r="64" spans="2:15" x14ac:dyDescent="0.25">
      <c r="B64" s="148"/>
      <c r="C64" s="137" t="s">
        <v>43</v>
      </c>
      <c r="D64" s="138"/>
      <c r="E64" s="145">
        <v>0</v>
      </c>
      <c r="F64" s="145">
        <v>77.2</v>
      </c>
      <c r="G64" s="145"/>
      <c r="H64" s="145">
        <v>33.188058640000001</v>
      </c>
      <c r="I64" s="145">
        <v>31.488919060000001</v>
      </c>
      <c r="J64" s="145">
        <v>22.410338340000003</v>
      </c>
      <c r="K64" s="145">
        <v>5.5466098300000004</v>
      </c>
      <c r="L64" s="145">
        <f t="shared" si="10"/>
        <v>169.83392587</v>
      </c>
      <c r="M64" s="146">
        <f t="shared" si="11"/>
        <v>0.33714090854969375</v>
      </c>
      <c r="N64" s="145">
        <v>221788</v>
      </c>
      <c r="O64" s="128"/>
    </row>
    <row r="65" spans="2:15" x14ac:dyDescent="0.25">
      <c r="B65" s="148"/>
      <c r="C65" s="137" t="s">
        <v>82</v>
      </c>
      <c r="D65" s="138"/>
      <c r="E65" s="145">
        <v>0</v>
      </c>
      <c r="F65" s="145"/>
      <c r="G65" s="145">
        <v>6.7505935800000003</v>
      </c>
      <c r="H65" s="145">
        <v>13.774942889999998</v>
      </c>
      <c r="I65" s="145"/>
      <c r="J65" s="145"/>
      <c r="K65" s="145"/>
      <c r="L65" s="145">
        <f t="shared" si="10"/>
        <v>20.525536469999999</v>
      </c>
      <c r="M65" s="146">
        <f t="shared" si="11"/>
        <v>4.074567539151519E-2</v>
      </c>
      <c r="N65" s="145">
        <v>5867</v>
      </c>
      <c r="O65" s="128"/>
    </row>
    <row r="66" spans="2:15" x14ac:dyDescent="0.25">
      <c r="B66" s="148"/>
      <c r="C66" s="137" t="s">
        <v>84</v>
      </c>
      <c r="D66" s="138"/>
      <c r="E66" s="145">
        <v>0</v>
      </c>
      <c r="F66" s="145"/>
      <c r="G66" s="145"/>
      <c r="H66" s="145"/>
      <c r="I66" s="145"/>
      <c r="J66" s="145"/>
      <c r="K66" s="145">
        <v>17.2951297</v>
      </c>
      <c r="L66" s="145">
        <f t="shared" si="10"/>
        <v>17.2951297</v>
      </c>
      <c r="M66" s="146">
        <f t="shared" si="11"/>
        <v>3.4332926773453218E-2</v>
      </c>
      <c r="N66" s="145">
        <v>5895</v>
      </c>
      <c r="O66" s="128"/>
    </row>
    <row r="67" spans="2:15" x14ac:dyDescent="0.25">
      <c r="B67" s="148"/>
      <c r="C67" s="137" t="s">
        <v>83</v>
      </c>
      <c r="D67" s="138"/>
      <c r="E67" s="145">
        <v>0</v>
      </c>
      <c r="F67" s="145"/>
      <c r="G67" s="145"/>
      <c r="H67" s="145">
        <v>7.0039494300000005</v>
      </c>
      <c r="I67" s="145"/>
      <c r="J67" s="145"/>
      <c r="K67" s="145"/>
      <c r="L67" s="145">
        <f t="shared" si="10"/>
        <v>7.0039494300000005</v>
      </c>
      <c r="M67" s="146">
        <f t="shared" si="11"/>
        <v>1.390368774772238E-2</v>
      </c>
      <c r="N67" s="145">
        <v>8019</v>
      </c>
      <c r="O67" s="128"/>
    </row>
    <row r="68" spans="2:15" x14ac:dyDescent="0.25">
      <c r="B68" s="148"/>
      <c r="C68" s="137" t="s">
        <v>48</v>
      </c>
      <c r="D68" s="138"/>
      <c r="E68" s="145">
        <v>0</v>
      </c>
      <c r="F68" s="145"/>
      <c r="G68" s="145"/>
      <c r="H68" s="145"/>
      <c r="I68" s="145"/>
      <c r="J68" s="145">
        <v>6.3401036</v>
      </c>
      <c r="K68" s="145"/>
      <c r="L68" s="145">
        <f t="shared" si="10"/>
        <v>6.3401036</v>
      </c>
      <c r="M68" s="146">
        <f t="shared" si="11"/>
        <v>1.2585873388096485E-2</v>
      </c>
      <c r="N68" s="145">
        <v>4701</v>
      </c>
      <c r="O68" s="128"/>
    </row>
    <row r="69" spans="2:15" x14ac:dyDescent="0.25">
      <c r="B69" s="148"/>
      <c r="C69" s="137" t="s">
        <v>91</v>
      </c>
      <c r="D69" s="138"/>
      <c r="E69" s="145">
        <v>0</v>
      </c>
      <c r="F69" s="145"/>
      <c r="G69" s="145"/>
      <c r="H69" s="145"/>
      <c r="I69" s="145"/>
      <c r="J69" s="145"/>
      <c r="K69" s="145">
        <v>5.4530495199999995</v>
      </c>
      <c r="L69" s="145">
        <f t="shared" si="10"/>
        <v>5.4530495199999995</v>
      </c>
      <c r="M69" s="146">
        <f t="shared" si="11"/>
        <v>1.0824963623266393E-2</v>
      </c>
      <c r="N69" s="145">
        <v>15500</v>
      </c>
      <c r="O69" s="128"/>
    </row>
    <row r="70" spans="2:15" x14ac:dyDescent="0.25">
      <c r="B70" s="148"/>
      <c r="C70" s="137" t="s">
        <v>90</v>
      </c>
      <c r="D70" s="138"/>
      <c r="E70" s="145">
        <v>0</v>
      </c>
      <c r="F70" s="145"/>
      <c r="G70" s="145">
        <v>5.3438579800000001</v>
      </c>
      <c r="H70" s="145"/>
      <c r="I70" s="145"/>
      <c r="J70" s="145"/>
      <c r="K70" s="145"/>
      <c r="L70" s="145">
        <f t="shared" si="10"/>
        <v>5.3438579800000001</v>
      </c>
      <c r="M70" s="146">
        <f t="shared" si="11"/>
        <v>1.0608205194036425E-2</v>
      </c>
      <c r="N70" s="145">
        <v>237178</v>
      </c>
      <c r="O70" s="128"/>
    </row>
    <row r="71" spans="2:15" x14ac:dyDescent="0.25">
      <c r="B71" s="148"/>
      <c r="C71" s="137" t="s">
        <v>87</v>
      </c>
      <c r="D71" s="138"/>
      <c r="E71" s="145">
        <v>0</v>
      </c>
      <c r="F71" s="145"/>
      <c r="G71" s="145"/>
      <c r="H71" s="145"/>
      <c r="I71" s="145"/>
      <c r="J71" s="145"/>
      <c r="K71" s="145">
        <v>3.3024203999999999</v>
      </c>
      <c r="L71" s="145">
        <f t="shared" si="10"/>
        <v>3.3024203999999999</v>
      </c>
      <c r="M71" s="146">
        <f t="shared" si="11"/>
        <v>6.5557043939576867E-3</v>
      </c>
      <c r="N71" s="145">
        <v>254645</v>
      </c>
      <c r="O71" s="128"/>
    </row>
    <row r="72" spans="2:15" x14ac:dyDescent="0.25">
      <c r="B72" s="148"/>
      <c r="C72" s="137" t="s">
        <v>47</v>
      </c>
      <c r="D72" s="138"/>
      <c r="E72" s="145">
        <v>0</v>
      </c>
      <c r="F72" s="145"/>
      <c r="G72" s="145"/>
      <c r="H72" s="145">
        <v>2.62480058</v>
      </c>
      <c r="I72" s="145"/>
      <c r="J72" s="145"/>
      <c r="K72" s="145"/>
      <c r="L72" s="145">
        <f t="shared" si="10"/>
        <v>2.62480058</v>
      </c>
      <c r="M72" s="146">
        <f t="shared" si="11"/>
        <v>5.2105469962481716E-3</v>
      </c>
      <c r="N72" s="145">
        <v>1455</v>
      </c>
      <c r="O72" s="128"/>
    </row>
    <row r="73" spans="2:15" x14ac:dyDescent="0.25">
      <c r="B73" s="148"/>
      <c r="C73" s="137" t="s">
        <v>89</v>
      </c>
      <c r="D73" s="138"/>
      <c r="E73" s="145">
        <v>0</v>
      </c>
      <c r="F73" s="145"/>
      <c r="G73" s="145"/>
      <c r="H73" s="145"/>
      <c r="I73" s="145"/>
      <c r="J73" s="145"/>
      <c r="K73" s="145">
        <v>2.6218625200000001</v>
      </c>
      <c r="L73" s="145">
        <f t="shared" si="10"/>
        <v>2.6218625200000001</v>
      </c>
      <c r="M73" s="146">
        <f t="shared" si="11"/>
        <v>5.2047145913697041E-3</v>
      </c>
      <c r="N73" s="145">
        <v>147</v>
      </c>
      <c r="O73" s="128"/>
    </row>
    <row r="74" spans="2:15" x14ac:dyDescent="0.25">
      <c r="B74" s="148"/>
      <c r="C74" s="137" t="s">
        <v>44</v>
      </c>
      <c r="D74" s="138"/>
      <c r="E74" s="145">
        <v>0</v>
      </c>
      <c r="F74" s="145"/>
      <c r="G74" s="145"/>
      <c r="H74" s="145">
        <v>1.9090471200000001</v>
      </c>
      <c r="I74" s="145"/>
      <c r="J74" s="145"/>
      <c r="K74" s="145"/>
      <c r="L74" s="145">
        <f t="shared" si="10"/>
        <v>1.9090471200000001</v>
      </c>
      <c r="M74" s="146">
        <f t="shared" si="11"/>
        <v>3.7896897054222013E-3</v>
      </c>
      <c r="N74" s="145">
        <v>1219</v>
      </c>
      <c r="O74" s="128"/>
    </row>
    <row r="75" spans="2:15" x14ac:dyDescent="0.25">
      <c r="B75" s="148"/>
      <c r="C75" s="137" t="s">
        <v>85</v>
      </c>
      <c r="D75" s="138"/>
      <c r="E75" s="145">
        <v>0</v>
      </c>
      <c r="F75" s="145"/>
      <c r="G75" s="145"/>
      <c r="H75" s="145"/>
      <c r="I75" s="145"/>
      <c r="J75" s="145">
        <v>0.95866695999999996</v>
      </c>
      <c r="K75" s="145"/>
      <c r="L75" s="145">
        <f t="shared" si="10"/>
        <v>0.95866695999999996</v>
      </c>
      <c r="M75" s="146">
        <f t="shared" si="11"/>
        <v>1.9030700034477917E-3</v>
      </c>
      <c r="N75" s="145">
        <v>3230</v>
      </c>
      <c r="O75" s="128"/>
    </row>
    <row r="76" spans="2:15" x14ac:dyDescent="0.25">
      <c r="B76" s="148"/>
      <c r="C76" s="137" t="s">
        <v>86</v>
      </c>
      <c r="D76" s="138"/>
      <c r="E76" s="145">
        <v>0.27277303999999997</v>
      </c>
      <c r="F76" s="145"/>
      <c r="G76" s="145"/>
      <c r="H76" s="145"/>
      <c r="I76" s="145"/>
      <c r="J76" s="145"/>
      <c r="K76" s="145"/>
      <c r="L76" s="145">
        <f t="shared" si="10"/>
        <v>0.27277303999999997</v>
      </c>
      <c r="M76" s="146">
        <f t="shared" si="11"/>
        <v>5.4148751530277484E-4</v>
      </c>
      <c r="N76" s="145">
        <v>140</v>
      </c>
      <c r="O76" s="128"/>
    </row>
    <row r="77" spans="2:15" x14ac:dyDescent="0.25">
      <c r="B77" s="148"/>
      <c r="C77" s="141"/>
      <c r="D77" s="142"/>
      <c r="E77" s="143"/>
      <c r="F77" s="143"/>
      <c r="G77" s="143"/>
      <c r="H77" s="143"/>
      <c r="I77" s="143"/>
      <c r="J77" s="143"/>
      <c r="K77" s="143"/>
      <c r="L77" s="143">
        <f t="shared" ref="L77:L82" si="12">SUM(E77:K77)</f>
        <v>0</v>
      </c>
      <c r="M77" s="144">
        <f t="shared" ref="M77:M83" si="13">+L77/$L$83</f>
        <v>0</v>
      </c>
      <c r="N77" s="143"/>
      <c r="O77" s="128"/>
    </row>
    <row r="78" spans="2:15" x14ac:dyDescent="0.25">
      <c r="B78" s="148"/>
      <c r="C78" s="141"/>
      <c r="D78" s="142"/>
      <c r="E78" s="143"/>
      <c r="F78" s="143"/>
      <c r="G78" s="143"/>
      <c r="H78" s="143"/>
      <c r="I78" s="143"/>
      <c r="J78" s="143"/>
      <c r="K78" s="143"/>
      <c r="L78" s="143">
        <f t="shared" si="12"/>
        <v>0</v>
      </c>
      <c r="M78" s="144">
        <f t="shared" si="13"/>
        <v>0</v>
      </c>
      <c r="N78" s="143"/>
      <c r="O78" s="128"/>
    </row>
    <row r="79" spans="2:15" x14ac:dyDescent="0.25">
      <c r="B79" s="148"/>
      <c r="C79" s="141"/>
      <c r="D79" s="142"/>
      <c r="E79" s="143"/>
      <c r="F79" s="143"/>
      <c r="G79" s="143"/>
      <c r="H79" s="143"/>
      <c r="I79" s="143"/>
      <c r="J79" s="143"/>
      <c r="K79" s="143"/>
      <c r="L79" s="143">
        <f t="shared" si="12"/>
        <v>0</v>
      </c>
      <c r="M79" s="144">
        <f t="shared" si="13"/>
        <v>0</v>
      </c>
      <c r="N79" s="143"/>
      <c r="O79" s="128"/>
    </row>
    <row r="80" spans="2:15" x14ac:dyDescent="0.25">
      <c r="B80" s="148"/>
      <c r="C80" s="141"/>
      <c r="D80" s="142"/>
      <c r="E80" s="143"/>
      <c r="F80" s="143"/>
      <c r="G80" s="143"/>
      <c r="H80" s="143"/>
      <c r="I80" s="143"/>
      <c r="J80" s="143"/>
      <c r="K80" s="143"/>
      <c r="L80" s="143">
        <f t="shared" si="12"/>
        <v>0</v>
      </c>
      <c r="M80" s="144">
        <f t="shared" si="13"/>
        <v>0</v>
      </c>
      <c r="N80" s="143"/>
      <c r="O80" s="128"/>
    </row>
    <row r="81" spans="2:15" x14ac:dyDescent="0.25">
      <c r="B81" s="148"/>
      <c r="C81" s="141"/>
      <c r="D81" s="142"/>
      <c r="E81" s="143"/>
      <c r="F81" s="143"/>
      <c r="G81" s="143"/>
      <c r="H81" s="143"/>
      <c r="I81" s="143"/>
      <c r="J81" s="143"/>
      <c r="K81" s="143"/>
      <c r="L81" s="143">
        <f t="shared" si="12"/>
        <v>0</v>
      </c>
      <c r="M81" s="144">
        <f t="shared" si="13"/>
        <v>0</v>
      </c>
      <c r="N81" s="143"/>
      <c r="O81" s="128"/>
    </row>
    <row r="82" spans="2:15" x14ac:dyDescent="0.25">
      <c r="B82" s="148"/>
      <c r="C82" s="141"/>
      <c r="D82" s="142"/>
      <c r="E82" s="143"/>
      <c r="F82" s="143"/>
      <c r="G82" s="143"/>
      <c r="H82" s="143"/>
      <c r="I82" s="143"/>
      <c r="J82" s="143"/>
      <c r="K82" s="143"/>
      <c r="L82" s="143">
        <f t="shared" si="12"/>
        <v>0</v>
      </c>
      <c r="M82" s="144">
        <f t="shared" si="13"/>
        <v>0</v>
      </c>
      <c r="N82" s="143"/>
      <c r="O82" s="128"/>
    </row>
    <row r="83" spans="2:15" x14ac:dyDescent="0.25">
      <c r="B83" s="148"/>
      <c r="C83" s="224" t="s">
        <v>20</v>
      </c>
      <c r="D83" s="224"/>
      <c r="E83" s="139">
        <f>SUM(E63:E82)</f>
        <v>260.53525675000003</v>
      </c>
      <c r="F83" s="139">
        <f t="shared" ref="F83:L83" si="14">SUM(F63:F82)</f>
        <v>77.2</v>
      </c>
      <c r="G83" s="139">
        <f t="shared" si="14"/>
        <v>12.09445156</v>
      </c>
      <c r="H83" s="139">
        <f t="shared" si="14"/>
        <v>58.500798659999994</v>
      </c>
      <c r="I83" s="139">
        <f t="shared" si="14"/>
        <v>31.488919060000001</v>
      </c>
      <c r="J83" s="139">
        <f t="shared" si="14"/>
        <v>29.7091089</v>
      </c>
      <c r="K83" s="139">
        <f t="shared" si="14"/>
        <v>34.219071970000002</v>
      </c>
      <c r="L83" s="139">
        <f t="shared" si="14"/>
        <v>503.74760690000005</v>
      </c>
      <c r="M83" s="140">
        <f t="shared" si="13"/>
        <v>1</v>
      </c>
      <c r="N83" s="139">
        <f>SUM(N63:N82)</f>
        <v>1070465</v>
      </c>
      <c r="O83" s="128"/>
    </row>
    <row r="84" spans="2:15" x14ac:dyDescent="0.25">
      <c r="B84" s="148"/>
      <c r="C84" s="214" t="s">
        <v>92</v>
      </c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128"/>
    </row>
    <row r="85" spans="2:15" x14ac:dyDescent="0.25">
      <c r="B85" s="14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28"/>
    </row>
    <row r="86" spans="2:15" x14ac:dyDescent="0.25">
      <c r="B86" s="149"/>
      <c r="C86" s="150"/>
      <c r="D86" s="150"/>
      <c r="E86" s="151"/>
      <c r="F86" s="151"/>
      <c r="G86" s="151"/>
      <c r="H86" s="151"/>
      <c r="I86" s="151"/>
      <c r="J86" s="151"/>
      <c r="K86" s="150"/>
      <c r="L86" s="150"/>
      <c r="M86" s="150"/>
      <c r="N86" s="150"/>
      <c r="O86" s="152"/>
    </row>
  </sheetData>
  <sortState ref="C63:N76">
    <sortCondition descending="1" ref="L63:L76"/>
  </sortState>
  <mergeCells count="29">
    <mergeCell ref="B1:O2"/>
    <mergeCell ref="C25:D25"/>
    <mergeCell ref="C26:M26"/>
    <mergeCell ref="C11:M11"/>
    <mergeCell ref="C7:N7"/>
    <mergeCell ref="C8:N9"/>
    <mergeCell ref="D12:L12"/>
    <mergeCell ref="C13:D14"/>
    <mergeCell ref="E13:F13"/>
    <mergeCell ref="G13:H13"/>
    <mergeCell ref="I13:J13"/>
    <mergeCell ref="K13:L13"/>
    <mergeCell ref="M13:M14"/>
    <mergeCell ref="C33:N33"/>
    <mergeCell ref="C34:N34"/>
    <mergeCell ref="D38:F38"/>
    <mergeCell ref="G38:I38"/>
    <mergeCell ref="C60:N60"/>
    <mergeCell ref="C38:C39"/>
    <mergeCell ref="C36:I36"/>
    <mergeCell ref="C37:I37"/>
    <mergeCell ref="C50:I50"/>
    <mergeCell ref="K38:M38"/>
    <mergeCell ref="C62:D62"/>
    <mergeCell ref="C83:D83"/>
    <mergeCell ref="C84:N84"/>
    <mergeCell ref="C57:N57"/>
    <mergeCell ref="C58:N59"/>
    <mergeCell ref="F61:K61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86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51" t="s">
        <v>146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2:15" ht="15" customHeight="1" x14ac:dyDescent="0.25"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2:15" x14ac:dyDescent="0.25">
      <c r="B3" s="10" t="str">
        <f>+C7</f>
        <v>1. Inversión ejecutada Mediante Obras por Impuestos por sectores, 2009-2018*</v>
      </c>
      <c r="C3" s="5"/>
      <c r="D3" s="5"/>
      <c r="E3" s="5"/>
      <c r="F3" s="5"/>
      <c r="G3" s="5"/>
      <c r="H3" s="10"/>
      <c r="I3" s="11" t="str">
        <f>+C57</f>
        <v>3. Principales Empresas que financian proyectos mediante Obras por Impuestos</v>
      </c>
      <c r="J3" s="11"/>
      <c r="K3" s="11"/>
      <c r="L3" s="11"/>
      <c r="M3" s="10"/>
      <c r="N3" s="12"/>
      <c r="O3" s="12"/>
    </row>
    <row r="4" spans="2:15" x14ac:dyDescent="0.25">
      <c r="B4" s="10" t="str">
        <f>+C33</f>
        <v>2. Inversión ejecutada en Obras por Impuestos por años según estado del proyecto, 2009-2018*</v>
      </c>
      <c r="C4" s="5"/>
      <c r="D4" s="5"/>
      <c r="E4" s="5"/>
      <c r="F4" s="5"/>
      <c r="G4" s="5"/>
      <c r="H4" s="10"/>
      <c r="I4" s="11"/>
      <c r="J4" s="11"/>
      <c r="K4" s="11"/>
      <c r="L4" s="11"/>
      <c r="M4" s="10"/>
      <c r="N4" s="12"/>
      <c r="O4" s="12"/>
    </row>
    <row r="5" spans="2:15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x14ac:dyDescent="0.25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2:15" x14ac:dyDescent="0.25">
      <c r="B7" s="22"/>
      <c r="C7" s="204" t="s">
        <v>76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3"/>
    </row>
    <row r="8" spans="2:15" ht="15" customHeight="1" x14ac:dyDescent="0.25">
      <c r="B8" s="22"/>
      <c r="C8" s="188" t="str">
        <f>+CONCATENATE("Entre los años 2009-2018 en la región  se han adjudicado ",+L25," proyectos, atendiendo a ",+FIXED(M25,1)," beneficiarios directos mediante obras por impuestos. El monto total invertido fue de S/ ",+FIXED(K25)," millones de los cuales el ",+FIXED(E28*100,1),"% ha sido mediante el Gobierno Nacional, el ",+FIXED(G28*100,1),"% por el Gobierno Regional. y el ",FIXED(I28*100,1),"% por los Gobiernos Regionales en conjunto")</f>
        <v>Entre los años 2009-2018 en la región  se han adjudicado 32 proyectos, atendiendo a 992,773.0 beneficiarios directos mediante obras por impuestos. El monto total invertido fue de S/ 336.04 millones de los cuales el 5.3% ha sido mediante el Gobierno Nacional, el 7.8% por el Gobierno Regional. y el 86.9% por los Gobiernos Regionales en conjunto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23"/>
    </row>
    <row r="9" spans="2:15" ht="15" customHeight="1" x14ac:dyDescent="0.25">
      <c r="B9" s="22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23"/>
    </row>
    <row r="10" spans="2:15" x14ac:dyDescent="0.25">
      <c r="B10" s="2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3"/>
    </row>
    <row r="11" spans="2:15" x14ac:dyDescent="0.25">
      <c r="B11" s="22"/>
      <c r="C11" s="205" t="s">
        <v>71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13"/>
      <c r="O11" s="23"/>
    </row>
    <row r="12" spans="2:15" ht="15" customHeight="1" x14ac:dyDescent="0.25">
      <c r="B12" s="22"/>
      <c r="C12" s="40"/>
      <c r="D12" s="206" t="s">
        <v>5</v>
      </c>
      <c r="E12" s="206"/>
      <c r="F12" s="206"/>
      <c r="G12" s="206"/>
      <c r="H12" s="206"/>
      <c r="I12" s="206"/>
      <c r="J12" s="206"/>
      <c r="K12" s="206"/>
      <c r="L12" s="206"/>
      <c r="M12" s="40"/>
      <c r="N12" s="13"/>
      <c r="O12" s="23"/>
    </row>
    <row r="13" spans="2:15" x14ac:dyDescent="0.25">
      <c r="B13" s="22"/>
      <c r="C13" s="207" t="s">
        <v>6</v>
      </c>
      <c r="D13" s="207"/>
      <c r="E13" s="207" t="s">
        <v>7</v>
      </c>
      <c r="F13" s="207"/>
      <c r="G13" s="207" t="s">
        <v>8</v>
      </c>
      <c r="H13" s="207"/>
      <c r="I13" s="207" t="s">
        <v>9</v>
      </c>
      <c r="J13" s="207"/>
      <c r="K13" s="207" t="s">
        <v>10</v>
      </c>
      <c r="L13" s="207"/>
      <c r="M13" s="208" t="s">
        <v>11</v>
      </c>
      <c r="N13" s="13"/>
      <c r="O13" s="23"/>
    </row>
    <row r="14" spans="2:15" x14ac:dyDescent="0.25">
      <c r="B14" s="22"/>
      <c r="C14" s="207"/>
      <c r="D14" s="207"/>
      <c r="E14" s="39" t="s">
        <v>12</v>
      </c>
      <c r="F14" s="39" t="s">
        <v>13</v>
      </c>
      <c r="G14" s="39" t="s">
        <v>12</v>
      </c>
      <c r="H14" s="39" t="s">
        <v>13</v>
      </c>
      <c r="I14" s="39" t="s">
        <v>12</v>
      </c>
      <c r="J14" s="39" t="s">
        <v>13</v>
      </c>
      <c r="K14" s="39" t="s">
        <v>12</v>
      </c>
      <c r="L14" s="39" t="s">
        <v>13</v>
      </c>
      <c r="M14" s="208"/>
      <c r="N14" s="13"/>
      <c r="O14" s="23"/>
    </row>
    <row r="15" spans="2:15" x14ac:dyDescent="0.25">
      <c r="B15" s="22"/>
      <c r="C15" s="29" t="s">
        <v>15</v>
      </c>
      <c r="D15" s="30"/>
      <c r="E15" s="31"/>
      <c r="F15" s="32"/>
      <c r="G15" s="31"/>
      <c r="H15" s="32"/>
      <c r="I15" s="31">
        <v>171.84975007</v>
      </c>
      <c r="J15" s="32">
        <v>17</v>
      </c>
      <c r="K15" s="33">
        <f t="shared" ref="K15:L22" si="0">+E15+G15+I15</f>
        <v>171.84975007</v>
      </c>
      <c r="L15" s="34">
        <f t="shared" si="0"/>
        <v>17</v>
      </c>
      <c r="M15" s="35">
        <v>59804</v>
      </c>
      <c r="N15" s="43">
        <f>+K15/$K$25</f>
        <v>0.51140237372982311</v>
      </c>
      <c r="O15" s="23"/>
    </row>
    <row r="16" spans="2:15" x14ac:dyDescent="0.25">
      <c r="B16" s="22"/>
      <c r="C16" s="29" t="s">
        <v>18</v>
      </c>
      <c r="D16" s="30"/>
      <c r="E16" s="31">
        <v>17.842669999999998</v>
      </c>
      <c r="F16" s="32">
        <v>1</v>
      </c>
      <c r="G16" s="31">
        <v>26.105478439999999</v>
      </c>
      <c r="H16" s="32">
        <v>2</v>
      </c>
      <c r="I16" s="31">
        <v>24.935860729999998</v>
      </c>
      <c r="J16" s="32">
        <v>3</v>
      </c>
      <c r="K16" s="33">
        <f t="shared" si="0"/>
        <v>68.884009169999999</v>
      </c>
      <c r="L16" s="34">
        <f t="shared" si="0"/>
        <v>6</v>
      </c>
      <c r="M16" s="35">
        <v>17906</v>
      </c>
      <c r="N16" s="43">
        <f t="shared" ref="N16:N25" si="1">+K16/$K$25</f>
        <v>0.20498979944524573</v>
      </c>
      <c r="O16" s="23"/>
    </row>
    <row r="17" spans="2:15" x14ac:dyDescent="0.25">
      <c r="B17" s="22"/>
      <c r="C17" s="29" t="s">
        <v>22</v>
      </c>
      <c r="D17" s="30"/>
      <c r="E17" s="31"/>
      <c r="F17" s="32"/>
      <c r="G17" s="31"/>
      <c r="H17" s="32"/>
      <c r="I17" s="31">
        <v>41.26215191</v>
      </c>
      <c r="J17" s="32">
        <v>2</v>
      </c>
      <c r="K17" s="33">
        <f t="shared" si="0"/>
        <v>41.26215191</v>
      </c>
      <c r="L17" s="34">
        <f t="shared" si="0"/>
        <v>2</v>
      </c>
      <c r="M17" s="35">
        <v>783465</v>
      </c>
      <c r="N17" s="43">
        <f t="shared" si="1"/>
        <v>0.12279076590672493</v>
      </c>
      <c r="O17" s="23"/>
    </row>
    <row r="18" spans="2:15" x14ac:dyDescent="0.25">
      <c r="B18" s="22"/>
      <c r="C18" s="29" t="s">
        <v>1</v>
      </c>
      <c r="D18" s="30"/>
      <c r="E18" s="31"/>
      <c r="F18" s="32"/>
      <c r="G18" s="31"/>
      <c r="H18" s="32"/>
      <c r="I18" s="31">
        <v>19.435277030000002</v>
      </c>
      <c r="J18" s="32">
        <v>1</v>
      </c>
      <c r="K18" s="33">
        <f t="shared" si="0"/>
        <v>19.435277030000002</v>
      </c>
      <c r="L18" s="34">
        <f t="shared" si="0"/>
        <v>1</v>
      </c>
      <c r="M18" s="35">
        <v>8915</v>
      </c>
      <c r="N18" s="43">
        <f t="shared" si="1"/>
        <v>5.783684179459167E-2</v>
      </c>
      <c r="O18" s="23"/>
    </row>
    <row r="19" spans="2:15" x14ac:dyDescent="0.25">
      <c r="B19" s="22"/>
      <c r="C19" s="29" t="s">
        <v>19</v>
      </c>
      <c r="D19" s="30"/>
      <c r="E19" s="31"/>
      <c r="F19" s="32"/>
      <c r="G19" s="31"/>
      <c r="H19" s="32"/>
      <c r="I19" s="31">
        <v>16.54093336</v>
      </c>
      <c r="J19" s="32">
        <v>2</v>
      </c>
      <c r="K19" s="33">
        <f t="shared" si="0"/>
        <v>16.54093336</v>
      </c>
      <c r="L19" s="34">
        <f t="shared" si="0"/>
        <v>2</v>
      </c>
      <c r="M19" s="35">
        <v>3660</v>
      </c>
      <c r="N19" s="43">
        <f t="shared" si="1"/>
        <v>4.9223653689139286E-2</v>
      </c>
      <c r="O19" s="23"/>
    </row>
    <row r="20" spans="2:15" x14ac:dyDescent="0.25">
      <c r="B20" s="22"/>
      <c r="C20" s="29" t="s">
        <v>14</v>
      </c>
      <c r="D20" s="30"/>
      <c r="E20" s="31"/>
      <c r="F20" s="32"/>
      <c r="G20" s="31"/>
      <c r="H20" s="32"/>
      <c r="I20" s="31">
        <v>8.8690788299999994</v>
      </c>
      <c r="J20" s="32">
        <v>1</v>
      </c>
      <c r="K20" s="33">
        <f t="shared" si="0"/>
        <v>8.8690788299999994</v>
      </c>
      <c r="L20" s="34">
        <f t="shared" si="0"/>
        <v>1</v>
      </c>
      <c r="M20" s="35">
        <v>8147</v>
      </c>
      <c r="N20" s="43">
        <f t="shared" si="1"/>
        <v>2.6393218288716727E-2</v>
      </c>
      <c r="O20" s="23"/>
    </row>
    <row r="21" spans="2:15" x14ac:dyDescent="0.25">
      <c r="B21" s="22"/>
      <c r="C21" s="29" t="s">
        <v>2</v>
      </c>
      <c r="D21" s="30"/>
      <c r="E21" s="31"/>
      <c r="F21" s="32"/>
      <c r="G21" s="31"/>
      <c r="H21" s="32"/>
      <c r="I21" s="31">
        <v>7.90221369</v>
      </c>
      <c r="J21" s="32">
        <v>2</v>
      </c>
      <c r="K21" s="33">
        <f t="shared" si="0"/>
        <v>7.90221369</v>
      </c>
      <c r="L21" s="34">
        <f t="shared" si="0"/>
        <v>2</v>
      </c>
      <c r="M21" s="35">
        <v>110661</v>
      </c>
      <c r="N21" s="43">
        <f t="shared" si="1"/>
        <v>2.3515954123530514E-2</v>
      </c>
      <c r="O21" s="23"/>
    </row>
    <row r="22" spans="2:15" ht="15" customHeight="1" x14ac:dyDescent="0.25">
      <c r="B22" s="22"/>
      <c r="C22" s="29" t="s">
        <v>17</v>
      </c>
      <c r="D22" s="30"/>
      <c r="E22" s="31"/>
      <c r="F22" s="32"/>
      <c r="G22" s="31"/>
      <c r="H22" s="32"/>
      <c r="I22" s="31">
        <v>1.2928636299999998</v>
      </c>
      <c r="J22" s="32">
        <v>1</v>
      </c>
      <c r="K22" s="33">
        <f t="shared" si="0"/>
        <v>1.2928636299999998</v>
      </c>
      <c r="L22" s="34">
        <f t="shared" si="0"/>
        <v>1</v>
      </c>
      <c r="M22" s="35">
        <v>215</v>
      </c>
      <c r="N22" s="43">
        <f t="shared" si="1"/>
        <v>3.8473930222280698E-3</v>
      </c>
      <c r="O22" s="23"/>
    </row>
    <row r="23" spans="2:15" x14ac:dyDescent="0.25">
      <c r="B23" s="22"/>
      <c r="C23" s="29"/>
      <c r="D23" s="30"/>
      <c r="E23" s="31"/>
      <c r="F23" s="32"/>
      <c r="G23" s="31"/>
      <c r="H23" s="32"/>
      <c r="I23" s="31"/>
      <c r="J23" s="32"/>
      <c r="K23" s="33">
        <f t="shared" ref="K23:L24" si="2">+E23+G23+I23</f>
        <v>0</v>
      </c>
      <c r="L23" s="34">
        <f t="shared" si="2"/>
        <v>0</v>
      </c>
      <c r="M23" s="35"/>
      <c r="N23" s="43">
        <f t="shared" si="1"/>
        <v>0</v>
      </c>
      <c r="O23" s="23"/>
    </row>
    <row r="24" spans="2:15" x14ac:dyDescent="0.25">
      <c r="B24" s="22"/>
      <c r="C24" s="29"/>
      <c r="D24" s="30"/>
      <c r="E24" s="31"/>
      <c r="F24" s="32"/>
      <c r="G24" s="31"/>
      <c r="H24" s="32"/>
      <c r="I24" s="31"/>
      <c r="J24" s="32"/>
      <c r="K24" s="33">
        <f t="shared" si="2"/>
        <v>0</v>
      </c>
      <c r="L24" s="34">
        <f t="shared" si="2"/>
        <v>0</v>
      </c>
      <c r="M24" s="35"/>
      <c r="N24" s="43">
        <f t="shared" si="1"/>
        <v>0</v>
      </c>
      <c r="O24" s="23"/>
    </row>
    <row r="25" spans="2:15" x14ac:dyDescent="0.25">
      <c r="B25" s="22"/>
      <c r="C25" s="226" t="s">
        <v>20</v>
      </c>
      <c r="D25" s="226"/>
      <c r="E25" s="36">
        <f t="shared" ref="E25:M25" si="3">SUM(E15:E24)</f>
        <v>17.842669999999998</v>
      </c>
      <c r="F25" s="37">
        <f t="shared" si="3"/>
        <v>1</v>
      </c>
      <c r="G25" s="36">
        <f t="shared" si="3"/>
        <v>26.105478439999999</v>
      </c>
      <c r="H25" s="37">
        <f t="shared" si="3"/>
        <v>2</v>
      </c>
      <c r="I25" s="36">
        <f t="shared" si="3"/>
        <v>292.08812924999995</v>
      </c>
      <c r="J25" s="37">
        <f t="shared" si="3"/>
        <v>29</v>
      </c>
      <c r="K25" s="36">
        <f t="shared" si="3"/>
        <v>336.03627768999996</v>
      </c>
      <c r="L25" s="37">
        <f t="shared" si="3"/>
        <v>32</v>
      </c>
      <c r="M25" s="38">
        <f t="shared" si="3"/>
        <v>992773</v>
      </c>
      <c r="N25" s="43">
        <f t="shared" si="1"/>
        <v>1</v>
      </c>
      <c r="O25" s="23"/>
    </row>
    <row r="26" spans="2:15" x14ac:dyDescent="0.25">
      <c r="B26" s="22"/>
      <c r="C26" s="227" t="s">
        <v>72</v>
      </c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13"/>
      <c r="O26" s="23"/>
    </row>
    <row r="27" spans="2:15" x14ac:dyDescent="0.25">
      <c r="B27" s="22"/>
      <c r="C27" s="13"/>
      <c r="D27" s="13"/>
      <c r="E27" s="13"/>
      <c r="F27" s="13"/>
      <c r="G27" s="13"/>
      <c r="H27" s="13"/>
      <c r="I27" s="13"/>
      <c r="J27" s="13"/>
      <c r="K27" s="13">
        <f>+K25*1000</f>
        <v>336036.27768999996</v>
      </c>
      <c r="L27" s="13"/>
      <c r="M27" s="13"/>
      <c r="N27" s="13"/>
      <c r="O27" s="23"/>
    </row>
    <row r="28" spans="2:15" x14ac:dyDescent="0.25">
      <c r="B28" s="22"/>
      <c r="C28" s="24"/>
      <c r="D28" s="24"/>
      <c r="E28" s="16">
        <f>+E25/K25</f>
        <v>5.3097451628303684E-2</v>
      </c>
      <c r="F28" s="17"/>
      <c r="G28" s="16">
        <f>+G25/K25</f>
        <v>7.7686488552533045E-2</v>
      </c>
      <c r="H28" s="18"/>
      <c r="I28" s="16">
        <f>+I25/K25</f>
        <v>0.86921605981916328</v>
      </c>
      <c r="J28" s="18"/>
      <c r="K28" s="25">
        <f>+I28+G28+E28</f>
        <v>1</v>
      </c>
      <c r="L28" s="24"/>
      <c r="M28" s="24"/>
      <c r="N28" s="8"/>
      <c r="O28" s="23"/>
    </row>
    <row r="29" spans="2:15" s="13" customFormat="1" x14ac:dyDescent="0.2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2" spans="2:15" ht="15" customHeight="1" x14ac:dyDescent="0.25"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2:15" x14ac:dyDescent="0.25">
      <c r="B33" s="22"/>
      <c r="C33" s="187" t="s">
        <v>81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92"/>
    </row>
    <row r="34" spans="2:15" ht="15" customHeight="1" x14ac:dyDescent="0.25">
      <c r="B34" s="22"/>
      <c r="C34" s="188" t="str">
        <f>+CONCATENATE("Entre el 2009 y febrero del 2018, se ejecutaron y/o comprometieron  S/ ",FIXED(K49,1),"  millones en proyectos mediante obras por impuestos.")</f>
        <v>Entre el 2009 y febrero del 2018, se ejecutaron y/o comprometieron  S/ 336.0  millones en proyectos mediante obras por impuestos.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93"/>
    </row>
    <row r="35" spans="2:15" x14ac:dyDescent="0.25">
      <c r="B35" s="2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3"/>
    </row>
    <row r="36" spans="2:15" x14ac:dyDescent="0.25">
      <c r="B36" s="22"/>
      <c r="C36" s="218" t="s">
        <v>78</v>
      </c>
      <c r="D36" s="218"/>
      <c r="E36" s="218"/>
      <c r="F36" s="218"/>
      <c r="G36" s="218"/>
      <c r="H36" s="218"/>
      <c r="I36" s="218"/>
      <c r="J36" s="8"/>
      <c r="K36" s="8"/>
      <c r="L36" s="8"/>
      <c r="M36" s="8"/>
      <c r="N36" s="8"/>
      <c r="O36" s="23"/>
    </row>
    <row r="37" spans="2:15" x14ac:dyDescent="0.25">
      <c r="B37" s="22"/>
      <c r="C37" s="219" t="s">
        <v>5</v>
      </c>
      <c r="D37" s="219"/>
      <c r="E37" s="219"/>
      <c r="F37" s="219"/>
      <c r="G37" s="219"/>
      <c r="H37" s="219"/>
      <c r="I37" s="219"/>
      <c r="J37" s="9"/>
      <c r="K37" s="9"/>
      <c r="L37" s="9"/>
      <c r="M37" s="9"/>
      <c r="N37" s="9"/>
      <c r="O37" s="23"/>
    </row>
    <row r="38" spans="2:15" x14ac:dyDescent="0.25">
      <c r="B38" s="22"/>
      <c r="C38" s="190" t="s">
        <v>28</v>
      </c>
      <c r="D38" s="192" t="s">
        <v>29</v>
      </c>
      <c r="E38" s="192"/>
      <c r="F38" s="192"/>
      <c r="G38" s="193" t="s">
        <v>30</v>
      </c>
      <c r="H38" s="193"/>
      <c r="I38" s="193"/>
      <c r="J38" s="9"/>
      <c r="K38" s="192" t="s">
        <v>36</v>
      </c>
      <c r="L38" s="192"/>
      <c r="M38" s="192"/>
      <c r="N38" s="9"/>
      <c r="O38" s="23"/>
    </row>
    <row r="39" spans="2:15" x14ac:dyDescent="0.25">
      <c r="B39" s="22"/>
      <c r="C39" s="191"/>
      <c r="D39" s="44" t="s">
        <v>33</v>
      </c>
      <c r="E39" s="47" t="s">
        <v>37</v>
      </c>
      <c r="F39" s="47" t="s">
        <v>32</v>
      </c>
      <c r="G39" s="44" t="s">
        <v>33</v>
      </c>
      <c r="H39" s="47" t="s">
        <v>37</v>
      </c>
      <c r="I39" s="47" t="s">
        <v>32</v>
      </c>
      <c r="J39" s="9"/>
      <c r="K39" s="45" t="s">
        <v>34</v>
      </c>
      <c r="L39" s="47" t="s">
        <v>37</v>
      </c>
      <c r="M39" s="45" t="s">
        <v>35</v>
      </c>
      <c r="N39" s="126" t="s">
        <v>38</v>
      </c>
      <c r="O39" s="23"/>
    </row>
    <row r="40" spans="2:15" x14ac:dyDescent="0.25">
      <c r="B40" s="22"/>
      <c r="C40" s="46">
        <v>2009</v>
      </c>
      <c r="D40" s="49"/>
      <c r="E40" s="125"/>
      <c r="F40" s="52"/>
      <c r="G40" s="49"/>
      <c r="H40" s="125"/>
      <c r="I40" s="52"/>
      <c r="J40" s="9"/>
      <c r="K40" s="49">
        <f>+D40+G40</f>
        <v>0</v>
      </c>
      <c r="L40" s="51">
        <f>+E40+H40</f>
        <v>0</v>
      </c>
      <c r="M40" s="52">
        <f>+F40+I40</f>
        <v>0</v>
      </c>
      <c r="N40" s="127">
        <f t="shared" ref="N40:N49" si="4">+K40/$K$49</f>
        <v>0</v>
      </c>
      <c r="O40" s="23"/>
    </row>
    <row r="41" spans="2:15" x14ac:dyDescent="0.25">
      <c r="B41" s="22"/>
      <c r="C41" s="46">
        <v>2010</v>
      </c>
      <c r="D41" s="49"/>
      <c r="E41" s="125"/>
      <c r="F41" s="52"/>
      <c r="G41" s="49"/>
      <c r="H41" s="125"/>
      <c r="I41" s="52"/>
      <c r="J41" s="9"/>
      <c r="K41" s="49">
        <f t="shared" ref="K41:K48" si="5">+D41+G41</f>
        <v>0</v>
      </c>
      <c r="L41" s="51">
        <f t="shared" ref="L41:L48" si="6">+E41+H41</f>
        <v>0</v>
      </c>
      <c r="M41" s="52">
        <f t="shared" ref="M41:M48" si="7">+F41+I41</f>
        <v>0</v>
      </c>
      <c r="N41" s="127">
        <f t="shared" si="4"/>
        <v>0</v>
      </c>
      <c r="O41" s="23"/>
    </row>
    <row r="42" spans="2:15" x14ac:dyDescent="0.25">
      <c r="B42" s="22"/>
      <c r="C42" s="46">
        <v>2011</v>
      </c>
      <c r="D42" s="49"/>
      <c r="E42" s="125"/>
      <c r="F42" s="52"/>
      <c r="G42" s="49"/>
      <c r="H42" s="125"/>
      <c r="I42" s="52"/>
      <c r="J42" s="9"/>
      <c r="K42" s="49">
        <f t="shared" si="5"/>
        <v>0</v>
      </c>
      <c r="L42" s="51">
        <f t="shared" si="6"/>
        <v>0</v>
      </c>
      <c r="M42" s="52">
        <f t="shared" si="7"/>
        <v>0</v>
      </c>
      <c r="N42" s="127">
        <f t="shared" si="4"/>
        <v>0</v>
      </c>
      <c r="O42" s="23"/>
    </row>
    <row r="43" spans="2:15" x14ac:dyDescent="0.25">
      <c r="B43" s="22"/>
      <c r="C43" s="46">
        <v>2012</v>
      </c>
      <c r="D43" s="49"/>
      <c r="E43" s="125"/>
      <c r="F43" s="52"/>
      <c r="G43" s="49"/>
      <c r="H43" s="125"/>
      <c r="I43" s="52"/>
      <c r="J43" s="9"/>
      <c r="K43" s="49">
        <f t="shared" si="5"/>
        <v>0</v>
      </c>
      <c r="L43" s="51">
        <f t="shared" si="6"/>
        <v>0</v>
      </c>
      <c r="M43" s="52">
        <f t="shared" si="7"/>
        <v>0</v>
      </c>
      <c r="N43" s="127">
        <f t="shared" si="4"/>
        <v>0</v>
      </c>
      <c r="O43" s="23"/>
    </row>
    <row r="44" spans="2:15" x14ac:dyDescent="0.25">
      <c r="B44" s="22"/>
      <c r="C44" s="46">
        <v>2013</v>
      </c>
      <c r="D44" s="49"/>
      <c r="E44" s="125"/>
      <c r="F44" s="52"/>
      <c r="G44" s="49">
        <v>33.632321640000001</v>
      </c>
      <c r="H44" s="125">
        <v>3</v>
      </c>
      <c r="I44" s="52">
        <v>699931</v>
      </c>
      <c r="J44" s="9"/>
      <c r="K44" s="49">
        <f t="shared" si="5"/>
        <v>33.632321640000001</v>
      </c>
      <c r="L44" s="51">
        <f t="shared" si="6"/>
        <v>3</v>
      </c>
      <c r="M44" s="52">
        <f t="shared" si="7"/>
        <v>699931</v>
      </c>
      <c r="N44" s="127">
        <f t="shared" si="4"/>
        <v>0.1000853892061811</v>
      </c>
      <c r="O44" s="23"/>
    </row>
    <row r="45" spans="2:15" x14ac:dyDescent="0.25">
      <c r="B45" s="22"/>
      <c r="C45" s="46">
        <v>2014</v>
      </c>
      <c r="D45" s="49"/>
      <c r="E45" s="125"/>
      <c r="F45" s="52"/>
      <c r="G45" s="49">
        <v>15.660554239999998</v>
      </c>
      <c r="H45" s="125">
        <v>4</v>
      </c>
      <c r="I45" s="52">
        <v>4561</v>
      </c>
      <c r="J45" s="9"/>
      <c r="K45" s="49">
        <f t="shared" si="5"/>
        <v>15.660554239999998</v>
      </c>
      <c r="L45" s="51">
        <f t="shared" si="6"/>
        <v>4</v>
      </c>
      <c r="M45" s="52">
        <f t="shared" si="7"/>
        <v>4561</v>
      </c>
      <c r="N45" s="127">
        <f t="shared" si="4"/>
        <v>4.6603760604821257E-2</v>
      </c>
      <c r="O45" s="23"/>
    </row>
    <row r="46" spans="2:15" x14ac:dyDescent="0.25">
      <c r="B46" s="22"/>
      <c r="C46" s="46">
        <v>2015</v>
      </c>
      <c r="D46" s="49">
        <v>6.8404054400000005</v>
      </c>
      <c r="E46" s="125">
        <v>1</v>
      </c>
      <c r="F46" s="52">
        <v>792</v>
      </c>
      <c r="G46" s="49"/>
      <c r="H46" s="125"/>
      <c r="I46" s="52"/>
      <c r="J46" s="9"/>
      <c r="K46" s="49">
        <f t="shared" si="5"/>
        <v>6.8404054400000005</v>
      </c>
      <c r="L46" s="51">
        <f t="shared" si="6"/>
        <v>1</v>
      </c>
      <c r="M46" s="52">
        <f t="shared" si="7"/>
        <v>792</v>
      </c>
      <c r="N46" s="127">
        <f t="shared" si="4"/>
        <v>2.0356151684046468E-2</v>
      </c>
      <c r="O46" s="23"/>
    </row>
    <row r="47" spans="2:15" x14ac:dyDescent="0.25">
      <c r="B47" s="22"/>
      <c r="C47" s="46">
        <v>2016</v>
      </c>
      <c r="D47" s="49">
        <v>104.16581589</v>
      </c>
      <c r="E47" s="125">
        <v>10</v>
      </c>
      <c r="F47" s="52">
        <v>108884</v>
      </c>
      <c r="G47" s="49"/>
      <c r="H47" s="125"/>
      <c r="I47" s="52"/>
      <c r="J47" s="9"/>
      <c r="K47" s="49">
        <f t="shared" si="5"/>
        <v>104.16581589</v>
      </c>
      <c r="L47" s="51">
        <f t="shared" si="6"/>
        <v>10</v>
      </c>
      <c r="M47" s="52">
        <f t="shared" si="7"/>
        <v>108884</v>
      </c>
      <c r="N47" s="127">
        <f t="shared" si="4"/>
        <v>0.30998384045336613</v>
      </c>
      <c r="O47" s="23"/>
    </row>
    <row r="48" spans="2:15" x14ac:dyDescent="0.25">
      <c r="B48" s="22"/>
      <c r="C48" s="46">
        <v>2017</v>
      </c>
      <c r="D48" s="49">
        <v>175.73718047999998</v>
      </c>
      <c r="E48" s="125">
        <v>14</v>
      </c>
      <c r="F48" s="52">
        <v>178605</v>
      </c>
      <c r="G48" s="49"/>
      <c r="H48" s="125"/>
      <c r="I48" s="52"/>
      <c r="J48" s="9"/>
      <c r="K48" s="49">
        <f t="shared" si="5"/>
        <v>175.73718047999998</v>
      </c>
      <c r="L48" s="51">
        <f t="shared" si="6"/>
        <v>14</v>
      </c>
      <c r="M48" s="52">
        <f t="shared" si="7"/>
        <v>178605</v>
      </c>
      <c r="N48" s="127">
        <f t="shared" si="4"/>
        <v>0.52297085805158494</v>
      </c>
      <c r="O48" s="23"/>
    </row>
    <row r="49" spans="2:15" x14ac:dyDescent="0.25">
      <c r="B49" s="22"/>
      <c r="C49" s="46" t="s">
        <v>31</v>
      </c>
      <c r="D49" s="50">
        <f t="shared" ref="D49:I49" si="8">SUM(D40:D48)</f>
        <v>286.74340180999997</v>
      </c>
      <c r="E49" s="48">
        <f t="shared" si="8"/>
        <v>25</v>
      </c>
      <c r="F49" s="53">
        <f t="shared" si="8"/>
        <v>288281</v>
      </c>
      <c r="G49" s="50">
        <f t="shared" si="8"/>
        <v>49.292875879999997</v>
      </c>
      <c r="H49" s="48">
        <f t="shared" si="8"/>
        <v>7</v>
      </c>
      <c r="I49" s="53">
        <f t="shared" si="8"/>
        <v>704492</v>
      </c>
      <c r="J49" s="9"/>
      <c r="K49" s="50">
        <f>SUM(K40:K48)</f>
        <v>336.03627769000002</v>
      </c>
      <c r="L49" s="48">
        <f>SUM(L40:L48)</f>
        <v>32</v>
      </c>
      <c r="M49" s="53">
        <f>SUM(M40:M48)</f>
        <v>992773</v>
      </c>
      <c r="N49" s="127">
        <f t="shared" si="4"/>
        <v>1</v>
      </c>
      <c r="O49" s="23"/>
    </row>
    <row r="50" spans="2:15" x14ac:dyDescent="0.25">
      <c r="B50" s="22"/>
      <c r="C50" s="194" t="s">
        <v>80</v>
      </c>
      <c r="D50" s="194"/>
      <c r="E50" s="194"/>
      <c r="F50" s="194"/>
      <c r="G50" s="194"/>
      <c r="H50" s="194"/>
      <c r="I50" s="194"/>
      <c r="J50" s="8"/>
      <c r="K50" s="8"/>
      <c r="L50" s="8"/>
      <c r="M50" s="8"/>
      <c r="N50" s="8"/>
      <c r="O50" s="23"/>
    </row>
    <row r="51" spans="2:15" x14ac:dyDescent="0.25">
      <c r="B51" s="22"/>
      <c r="C51" s="124" t="s">
        <v>79</v>
      </c>
      <c r="D51" s="8"/>
      <c r="E51" s="8"/>
      <c r="F51" s="8"/>
      <c r="G51" s="109"/>
      <c r="H51" s="109"/>
      <c r="I51" s="109"/>
      <c r="J51" s="8"/>
      <c r="K51" s="8"/>
      <c r="L51" s="8"/>
      <c r="M51" s="8"/>
      <c r="N51" s="8"/>
      <c r="O51" s="23"/>
    </row>
    <row r="52" spans="2:15" x14ac:dyDescent="0.25">
      <c r="B52" s="22"/>
      <c r="C52" s="8"/>
      <c r="D52" s="8"/>
      <c r="E52" s="8"/>
      <c r="F52" s="8"/>
      <c r="G52" s="108"/>
      <c r="H52" s="109"/>
      <c r="I52" s="109"/>
      <c r="J52" s="109"/>
      <c r="K52" s="8"/>
      <c r="L52" s="8"/>
      <c r="M52" s="8"/>
      <c r="N52" s="8"/>
      <c r="O52" s="23"/>
    </row>
    <row r="53" spans="2:15" x14ac:dyDescent="0.25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8"/>
    </row>
    <row r="56" spans="2:15" ht="15" customHeight="1" x14ac:dyDescent="0.25"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7"/>
    </row>
    <row r="57" spans="2:15" x14ac:dyDescent="0.25">
      <c r="B57" s="22"/>
      <c r="C57" s="187" t="s">
        <v>46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92"/>
    </row>
    <row r="58" spans="2:15" x14ac:dyDescent="0.25">
      <c r="B58" s="22"/>
      <c r="C58" s="188" t="str">
        <f>+CONCATENATE("Entre el 2009 y 2017, se ejecutaron y/o comprometieron  S/", FIXED(L83,1)," millones en proyectos mediante obras por impuestos. Entre las principales empresas que se comprometieron figuran: ",C63," con un compromiso de (",FIXED(M63*100,1),"%), seguido por el ",C64," (",FIXED(M64*100,1),"%)  y el ",C65," (",FIXED(M65*100,1),"%) entre las principales.")</f>
        <v>Entre el 2009 y 2017, se ejecutaron y/o comprometieron  S/336.0 millones en proyectos mediante obras por impuestos. Entre las principales empresas que se comprometieron figuran: Telefónica del Perú S.A.A. con un compromiso de (34.1%), seguido por el Banco de Crédito del Perú-BCP (18.9%)  y el Optical Technologies S.A.C. (10.4%) entre las principales.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93"/>
    </row>
    <row r="59" spans="2:15" x14ac:dyDescent="0.25">
      <c r="B59" s="22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93"/>
    </row>
    <row r="60" spans="2:15" x14ac:dyDescent="0.25">
      <c r="B60" s="22"/>
      <c r="C60" s="189" t="s">
        <v>39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23"/>
    </row>
    <row r="61" spans="2:15" x14ac:dyDescent="0.25">
      <c r="B61" s="22"/>
      <c r="C61" s="9"/>
      <c r="D61" s="9"/>
      <c r="E61" s="9"/>
      <c r="F61" s="215" t="s">
        <v>40</v>
      </c>
      <c r="G61" s="215"/>
      <c r="H61" s="215"/>
      <c r="I61" s="215"/>
      <c r="J61" s="215"/>
      <c r="K61" s="215"/>
      <c r="L61" s="9"/>
      <c r="M61" s="9"/>
      <c r="N61" s="9"/>
      <c r="O61" s="23"/>
    </row>
    <row r="62" spans="2:15" x14ac:dyDescent="0.25">
      <c r="B62" s="22"/>
      <c r="C62" s="216" t="s">
        <v>41</v>
      </c>
      <c r="D62" s="217"/>
      <c r="E62" s="147">
        <v>2011</v>
      </c>
      <c r="F62" s="147">
        <v>2012</v>
      </c>
      <c r="G62" s="147">
        <v>2013</v>
      </c>
      <c r="H62" s="147">
        <v>2014</v>
      </c>
      <c r="I62" s="147">
        <v>2015</v>
      </c>
      <c r="J62" s="147">
        <v>2016</v>
      </c>
      <c r="K62" s="147">
        <v>2017</v>
      </c>
      <c r="L62" s="147" t="s">
        <v>20</v>
      </c>
      <c r="M62" s="147" t="s">
        <v>42</v>
      </c>
      <c r="N62" s="147" t="s">
        <v>45</v>
      </c>
      <c r="O62" s="23"/>
    </row>
    <row r="63" spans="2:15" x14ac:dyDescent="0.25">
      <c r="B63" s="22"/>
      <c r="C63" s="137" t="s">
        <v>48</v>
      </c>
      <c r="D63" s="138"/>
      <c r="E63" s="145">
        <v>0</v>
      </c>
      <c r="F63" s="145"/>
      <c r="G63" s="145">
        <v>15.78203368</v>
      </c>
      <c r="H63" s="145"/>
      <c r="I63" s="145"/>
      <c r="J63" s="145">
        <v>25.480118230000002</v>
      </c>
      <c r="K63" s="145">
        <v>73.328971809999999</v>
      </c>
      <c r="L63" s="145">
        <f t="shared" ref="L63:L77" si="9">SUM(E63:K63)</f>
        <v>114.59112372</v>
      </c>
      <c r="M63" s="146">
        <f t="shared" ref="M63:M77" si="10">+L63/$L$83</f>
        <v>0.3410081926502963</v>
      </c>
      <c r="N63" s="145">
        <v>812145</v>
      </c>
      <c r="O63" s="23"/>
    </row>
    <row r="64" spans="2:15" x14ac:dyDescent="0.25">
      <c r="B64" s="22"/>
      <c r="C64" s="137" t="s">
        <v>43</v>
      </c>
      <c r="D64" s="138"/>
      <c r="E64" s="145">
        <v>0</v>
      </c>
      <c r="F64" s="145"/>
      <c r="G64" s="145"/>
      <c r="H64" s="145">
        <v>11.017982399999999</v>
      </c>
      <c r="I64" s="145"/>
      <c r="J64" s="145">
        <v>52.580219220000004</v>
      </c>
      <c r="K64" s="145"/>
      <c r="L64" s="145">
        <f t="shared" si="9"/>
        <v>63.598201620000005</v>
      </c>
      <c r="M64" s="146">
        <f t="shared" si="10"/>
        <v>0.18925992769944494</v>
      </c>
      <c r="N64" s="145">
        <v>20761</v>
      </c>
      <c r="O64" s="23"/>
    </row>
    <row r="65" spans="2:15" x14ac:dyDescent="0.25">
      <c r="B65" s="22"/>
      <c r="C65" s="137" t="s">
        <v>102</v>
      </c>
      <c r="D65" s="138"/>
      <c r="E65" s="145">
        <v>0</v>
      </c>
      <c r="F65" s="145"/>
      <c r="G65" s="145"/>
      <c r="H65" s="145"/>
      <c r="I65" s="145"/>
      <c r="J65" s="145"/>
      <c r="K65" s="145">
        <v>34.939195670000004</v>
      </c>
      <c r="L65" s="145">
        <f t="shared" si="9"/>
        <v>34.939195670000004</v>
      </c>
      <c r="M65" s="146">
        <f t="shared" si="10"/>
        <v>0.10397447534587943</v>
      </c>
      <c r="N65" s="145">
        <v>18701</v>
      </c>
      <c r="O65" s="23"/>
    </row>
    <row r="66" spans="2:15" x14ac:dyDescent="0.25">
      <c r="B66" s="22"/>
      <c r="C66" s="137" t="s">
        <v>99</v>
      </c>
      <c r="D66" s="138"/>
      <c r="E66" s="145">
        <v>0</v>
      </c>
      <c r="F66" s="145"/>
      <c r="G66" s="145"/>
      <c r="H66" s="145"/>
      <c r="I66" s="145"/>
      <c r="J66" s="145">
        <v>26.105478439999999</v>
      </c>
      <c r="K66" s="145"/>
      <c r="L66" s="145">
        <f t="shared" si="9"/>
        <v>26.105478439999999</v>
      </c>
      <c r="M66" s="146">
        <f t="shared" si="10"/>
        <v>7.7686488552533031E-2</v>
      </c>
      <c r="N66" s="145">
        <v>4127</v>
      </c>
      <c r="O66" s="23"/>
    </row>
    <row r="67" spans="2:15" x14ac:dyDescent="0.25">
      <c r="B67" s="22"/>
      <c r="C67" s="137" t="s">
        <v>95</v>
      </c>
      <c r="D67" s="138"/>
      <c r="E67" s="145">
        <v>0</v>
      </c>
      <c r="F67" s="145"/>
      <c r="G67" s="145"/>
      <c r="H67" s="145"/>
      <c r="I67" s="145"/>
      <c r="J67" s="145"/>
      <c r="K67" s="145">
        <v>19.336040109999999</v>
      </c>
      <c r="L67" s="145">
        <f t="shared" si="9"/>
        <v>19.336040109999999</v>
      </c>
      <c r="M67" s="146">
        <f t="shared" si="10"/>
        <v>5.7541525703477384E-2</v>
      </c>
      <c r="N67" s="145">
        <v>107534</v>
      </c>
      <c r="O67" s="23"/>
    </row>
    <row r="68" spans="2:15" x14ac:dyDescent="0.25">
      <c r="B68" s="22"/>
      <c r="C68" s="137" t="s">
        <v>94</v>
      </c>
      <c r="D68" s="138"/>
      <c r="E68" s="145">
        <v>0</v>
      </c>
      <c r="F68" s="145"/>
      <c r="G68" s="145"/>
      <c r="H68" s="145"/>
      <c r="I68" s="145"/>
      <c r="J68" s="145"/>
      <c r="K68" s="145">
        <v>17.842669999999998</v>
      </c>
      <c r="L68" s="145">
        <f t="shared" si="9"/>
        <v>17.842669999999998</v>
      </c>
      <c r="M68" s="146">
        <f t="shared" si="10"/>
        <v>5.3097451628303677E-2</v>
      </c>
      <c r="N68" s="145">
        <v>8542</v>
      </c>
      <c r="O68" s="23"/>
    </row>
    <row r="69" spans="2:15" x14ac:dyDescent="0.25">
      <c r="B69" s="22"/>
      <c r="C69" s="137" t="s">
        <v>97</v>
      </c>
      <c r="D69" s="138"/>
      <c r="E69" s="145">
        <v>0</v>
      </c>
      <c r="F69" s="145"/>
      <c r="G69" s="145">
        <v>14.745747079999997</v>
      </c>
      <c r="H69" s="145"/>
      <c r="I69" s="145"/>
      <c r="J69" s="145"/>
      <c r="K69" s="145"/>
      <c r="L69" s="145">
        <f t="shared" si="9"/>
        <v>14.745747079999997</v>
      </c>
      <c r="M69" s="146">
        <f t="shared" si="10"/>
        <v>4.3881414177558635E-2</v>
      </c>
      <c r="N69" s="145">
        <v>4090</v>
      </c>
      <c r="O69" s="23"/>
    </row>
    <row r="70" spans="2:15" x14ac:dyDescent="0.25">
      <c r="B70" s="22"/>
      <c r="C70" s="137" t="s">
        <v>104</v>
      </c>
      <c r="D70" s="138"/>
      <c r="E70" s="145">
        <v>0</v>
      </c>
      <c r="F70" s="145"/>
      <c r="G70" s="145"/>
      <c r="H70" s="145"/>
      <c r="I70" s="145"/>
      <c r="J70" s="145"/>
      <c r="K70" s="145">
        <v>13.43639248</v>
      </c>
      <c r="L70" s="145">
        <f t="shared" si="9"/>
        <v>13.43639248</v>
      </c>
      <c r="M70" s="146">
        <f t="shared" si="10"/>
        <v>3.9984946186064269E-2</v>
      </c>
      <c r="N70" s="145">
        <v>3297</v>
      </c>
      <c r="O70" s="23"/>
    </row>
    <row r="71" spans="2:15" x14ac:dyDescent="0.25">
      <c r="B71" s="22"/>
      <c r="C71" s="137" t="s">
        <v>93</v>
      </c>
      <c r="D71" s="138"/>
      <c r="E71" s="145">
        <v>0</v>
      </c>
      <c r="F71" s="145"/>
      <c r="G71" s="145"/>
      <c r="H71" s="145"/>
      <c r="I71" s="145"/>
      <c r="J71" s="145"/>
      <c r="K71" s="145">
        <v>8.5072639999999993</v>
      </c>
      <c r="L71" s="145">
        <f t="shared" si="9"/>
        <v>8.5072639999999993</v>
      </c>
      <c r="M71" s="146">
        <f t="shared" si="10"/>
        <v>2.5316504689556509E-2</v>
      </c>
      <c r="N71" s="145">
        <v>4016</v>
      </c>
      <c r="O71" s="23"/>
    </row>
    <row r="72" spans="2:15" x14ac:dyDescent="0.25">
      <c r="B72" s="22"/>
      <c r="C72" s="137" t="s">
        <v>103</v>
      </c>
      <c r="D72" s="138"/>
      <c r="E72" s="145">
        <v>0</v>
      </c>
      <c r="F72" s="145"/>
      <c r="G72" s="145"/>
      <c r="H72" s="145"/>
      <c r="I72" s="145">
        <v>6.8404054400000005</v>
      </c>
      <c r="J72" s="145"/>
      <c r="K72" s="145"/>
      <c r="L72" s="145">
        <f t="shared" si="9"/>
        <v>6.8404054400000005</v>
      </c>
      <c r="M72" s="146">
        <f t="shared" si="10"/>
        <v>2.0356151684046468E-2</v>
      </c>
      <c r="N72" s="145">
        <v>792</v>
      </c>
      <c r="O72" s="23"/>
    </row>
    <row r="73" spans="2:15" x14ac:dyDescent="0.25">
      <c r="B73" s="22"/>
      <c r="C73" s="137" t="s">
        <v>96</v>
      </c>
      <c r="D73" s="138"/>
      <c r="E73" s="145">
        <v>0</v>
      </c>
      <c r="F73" s="145"/>
      <c r="G73" s="145"/>
      <c r="H73" s="145"/>
      <c r="I73" s="145"/>
      <c r="J73" s="145"/>
      <c r="K73" s="145">
        <v>4.54885026</v>
      </c>
      <c r="L73" s="145">
        <f t="shared" si="9"/>
        <v>4.54885026</v>
      </c>
      <c r="M73" s="146">
        <f t="shared" si="10"/>
        <v>1.3536783264205784E-2</v>
      </c>
      <c r="N73" s="145">
        <v>942</v>
      </c>
      <c r="O73" s="23"/>
    </row>
    <row r="74" spans="2:15" x14ac:dyDescent="0.25">
      <c r="B74" s="22"/>
      <c r="C74" s="137" t="s">
        <v>101</v>
      </c>
      <c r="D74" s="138"/>
      <c r="E74" s="145">
        <v>0</v>
      </c>
      <c r="F74" s="145"/>
      <c r="G74" s="145"/>
      <c r="H74" s="145"/>
      <c r="I74" s="145"/>
      <c r="J74" s="145"/>
      <c r="K74" s="145">
        <v>3.7977961499999999</v>
      </c>
      <c r="L74" s="145">
        <f t="shared" si="9"/>
        <v>3.7977961499999999</v>
      </c>
      <c r="M74" s="146">
        <f t="shared" si="10"/>
        <v>1.1301744490526528E-2</v>
      </c>
      <c r="N74" s="145">
        <v>6893</v>
      </c>
      <c r="O74" s="23"/>
    </row>
    <row r="75" spans="2:15" x14ac:dyDescent="0.25">
      <c r="B75" s="22"/>
      <c r="C75" s="137" t="s">
        <v>98</v>
      </c>
      <c r="D75" s="138"/>
      <c r="E75" s="145">
        <v>0</v>
      </c>
      <c r="F75" s="145"/>
      <c r="G75" s="145"/>
      <c r="H75" s="145">
        <v>3.3497082099999997</v>
      </c>
      <c r="I75" s="145"/>
      <c r="J75" s="145"/>
      <c r="K75" s="145"/>
      <c r="L75" s="145">
        <f t="shared" si="9"/>
        <v>3.3497082099999997</v>
      </c>
      <c r="M75" s="146">
        <f t="shared" si="10"/>
        <v>9.9682934028038801E-3</v>
      </c>
      <c r="N75" s="145">
        <v>355</v>
      </c>
      <c r="O75" s="23"/>
    </row>
    <row r="76" spans="2:15" x14ac:dyDescent="0.25">
      <c r="B76" s="22"/>
      <c r="C76" s="137" t="s">
        <v>105</v>
      </c>
      <c r="D76" s="138"/>
      <c r="E76" s="145">
        <v>0</v>
      </c>
      <c r="F76" s="145"/>
      <c r="G76" s="145">
        <v>3.1045408800000001</v>
      </c>
      <c r="H76" s="145"/>
      <c r="I76" s="145"/>
      <c r="J76" s="145"/>
      <c r="K76" s="145"/>
      <c r="L76" s="145">
        <f t="shared" si="9"/>
        <v>3.1045408800000001</v>
      </c>
      <c r="M76" s="146">
        <f t="shared" si="10"/>
        <v>9.2387075030750075E-3</v>
      </c>
      <c r="N76" s="145">
        <v>363</v>
      </c>
      <c r="O76" s="23"/>
    </row>
    <row r="77" spans="2:15" x14ac:dyDescent="0.25">
      <c r="B77" s="22"/>
      <c r="C77" s="137" t="s">
        <v>100</v>
      </c>
      <c r="D77" s="138"/>
      <c r="E77" s="145">
        <v>0</v>
      </c>
      <c r="F77" s="145"/>
      <c r="G77" s="145"/>
      <c r="H77" s="145">
        <v>1.2928636299999998</v>
      </c>
      <c r="I77" s="145"/>
      <c r="J77" s="145"/>
      <c r="K77" s="145"/>
      <c r="L77" s="145">
        <f t="shared" si="9"/>
        <v>1.2928636299999998</v>
      </c>
      <c r="M77" s="146">
        <f t="shared" si="10"/>
        <v>3.8473930222280689E-3</v>
      </c>
      <c r="N77" s="145">
        <v>215</v>
      </c>
      <c r="O77" s="23"/>
    </row>
    <row r="78" spans="2:15" x14ac:dyDescent="0.25">
      <c r="B78" s="22"/>
      <c r="C78" s="116"/>
      <c r="D78" s="117"/>
      <c r="E78" s="143"/>
      <c r="F78" s="113"/>
      <c r="G78" s="113"/>
      <c r="H78" s="113"/>
      <c r="I78" s="113"/>
      <c r="J78" s="113"/>
      <c r="K78" s="143"/>
      <c r="L78" s="143">
        <f t="shared" ref="L78:L82" si="11">SUM(E78:K78)</f>
        <v>0</v>
      </c>
      <c r="M78" s="144">
        <f t="shared" ref="M78:M83" si="12">+L78/$L$83</f>
        <v>0</v>
      </c>
      <c r="N78" s="143"/>
      <c r="O78" s="23"/>
    </row>
    <row r="79" spans="2:15" x14ac:dyDescent="0.25">
      <c r="B79" s="22"/>
      <c r="C79" s="116"/>
      <c r="D79" s="117"/>
      <c r="E79" s="143"/>
      <c r="F79" s="113"/>
      <c r="G79" s="113"/>
      <c r="H79" s="113"/>
      <c r="I79" s="113"/>
      <c r="J79" s="113"/>
      <c r="K79" s="143"/>
      <c r="L79" s="143">
        <f t="shared" si="11"/>
        <v>0</v>
      </c>
      <c r="M79" s="144">
        <f t="shared" si="12"/>
        <v>0</v>
      </c>
      <c r="N79" s="143"/>
      <c r="O79" s="23"/>
    </row>
    <row r="80" spans="2:15" x14ac:dyDescent="0.25">
      <c r="B80" s="22"/>
      <c r="C80" s="116"/>
      <c r="D80" s="117"/>
      <c r="E80" s="143"/>
      <c r="F80" s="113"/>
      <c r="G80" s="113"/>
      <c r="H80" s="113"/>
      <c r="I80" s="113"/>
      <c r="J80" s="113"/>
      <c r="K80" s="143"/>
      <c r="L80" s="143">
        <f t="shared" si="11"/>
        <v>0</v>
      </c>
      <c r="M80" s="144">
        <f t="shared" si="12"/>
        <v>0</v>
      </c>
      <c r="N80" s="143"/>
      <c r="O80" s="23"/>
    </row>
    <row r="81" spans="2:15" x14ac:dyDescent="0.25">
      <c r="B81" s="22"/>
      <c r="C81" s="116"/>
      <c r="D81" s="117"/>
      <c r="E81" s="143"/>
      <c r="F81" s="113"/>
      <c r="G81" s="113"/>
      <c r="H81" s="113"/>
      <c r="I81" s="113"/>
      <c r="J81" s="113"/>
      <c r="K81" s="143"/>
      <c r="L81" s="143">
        <f t="shared" si="11"/>
        <v>0</v>
      </c>
      <c r="M81" s="144">
        <f t="shared" si="12"/>
        <v>0</v>
      </c>
      <c r="N81" s="143"/>
      <c r="O81" s="23"/>
    </row>
    <row r="82" spans="2:15" x14ac:dyDescent="0.25">
      <c r="B82" s="22"/>
      <c r="C82" s="116"/>
      <c r="D82" s="117"/>
      <c r="E82" s="143"/>
      <c r="F82" s="113"/>
      <c r="G82" s="113"/>
      <c r="H82" s="113"/>
      <c r="I82" s="113"/>
      <c r="J82" s="113"/>
      <c r="K82" s="143"/>
      <c r="L82" s="143">
        <f t="shared" si="11"/>
        <v>0</v>
      </c>
      <c r="M82" s="144">
        <f t="shared" si="12"/>
        <v>0</v>
      </c>
      <c r="N82" s="143"/>
      <c r="O82" s="23"/>
    </row>
    <row r="83" spans="2:15" x14ac:dyDescent="0.25">
      <c r="B83" s="22"/>
      <c r="C83" s="224" t="s">
        <v>20</v>
      </c>
      <c r="D83" s="224"/>
      <c r="E83" s="139">
        <f>SUM(E63:E82)</f>
        <v>0</v>
      </c>
      <c r="F83" s="139">
        <f>SUM(F63:F82)</f>
        <v>0</v>
      </c>
      <c r="G83" s="139">
        <f>SUM(G63:G82)</f>
        <v>33.632321640000001</v>
      </c>
      <c r="H83" s="139">
        <f>SUM(H63:H82)</f>
        <v>15.660554239999998</v>
      </c>
      <c r="I83" s="139">
        <f t="shared" ref="I83:K83" si="13">SUM(I63:I82)</f>
        <v>6.8404054400000005</v>
      </c>
      <c r="J83" s="139">
        <f t="shared" si="13"/>
        <v>104.16581589</v>
      </c>
      <c r="K83" s="139">
        <f t="shared" si="13"/>
        <v>175.73718047999998</v>
      </c>
      <c r="L83" s="139">
        <f>SUM(L63:L82)</f>
        <v>336.03627769000002</v>
      </c>
      <c r="M83" s="140">
        <f t="shared" si="12"/>
        <v>1</v>
      </c>
      <c r="N83" s="139">
        <f>SUM(N63:N82)</f>
        <v>992773</v>
      </c>
      <c r="O83" s="23"/>
    </row>
    <row r="84" spans="2:15" x14ac:dyDescent="0.25">
      <c r="B84" s="22"/>
      <c r="C84" s="214" t="s">
        <v>92</v>
      </c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3"/>
    </row>
    <row r="85" spans="2:15" x14ac:dyDescent="0.25">
      <c r="B85" s="22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23"/>
    </row>
    <row r="86" spans="2:15" x14ac:dyDescent="0.25">
      <c r="B86" s="26"/>
      <c r="C86" s="27"/>
      <c r="D86" s="27"/>
      <c r="E86" s="115"/>
      <c r="F86" s="115"/>
      <c r="G86" s="115"/>
      <c r="H86" s="115"/>
      <c r="I86" s="115"/>
      <c r="J86" s="115"/>
      <c r="K86" s="27"/>
      <c r="L86" s="27"/>
      <c r="M86" s="27"/>
      <c r="N86" s="27"/>
      <c r="O86" s="28"/>
    </row>
  </sheetData>
  <sortState ref="C63:N77">
    <sortCondition descending="1" ref="L63:L77"/>
  </sortState>
  <mergeCells count="29">
    <mergeCell ref="B1:O2"/>
    <mergeCell ref="C7:N7"/>
    <mergeCell ref="C8:N9"/>
    <mergeCell ref="C25:D25"/>
    <mergeCell ref="C26:M26"/>
    <mergeCell ref="C11:M11"/>
    <mergeCell ref="D12:L12"/>
    <mergeCell ref="C13:D14"/>
    <mergeCell ref="E13:F13"/>
    <mergeCell ref="G13:H13"/>
    <mergeCell ref="I13:J13"/>
    <mergeCell ref="K13:L13"/>
    <mergeCell ref="M13:M14"/>
    <mergeCell ref="C33:N33"/>
    <mergeCell ref="C34:N34"/>
    <mergeCell ref="C36:I36"/>
    <mergeCell ref="C37:I37"/>
    <mergeCell ref="C38:C39"/>
    <mergeCell ref="D38:F38"/>
    <mergeCell ref="G38:I38"/>
    <mergeCell ref="K38:M38"/>
    <mergeCell ref="C83:D83"/>
    <mergeCell ref="C84:N84"/>
    <mergeCell ref="C62:D62"/>
    <mergeCell ref="C50:I50"/>
    <mergeCell ref="C57:N57"/>
    <mergeCell ref="C58:N59"/>
    <mergeCell ref="F61:K61"/>
    <mergeCell ref="C60:N6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1"/>
  </sheetPr>
  <dimension ref="A1:P86"/>
  <sheetViews>
    <sheetView zoomScaleNormal="100" workbookViewId="0">
      <selection activeCell="C7" sqref="C7:N7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25" t="s">
        <v>74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2:15" ht="15" customHeight="1" x14ac:dyDescent="0.25"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2:15" x14ac:dyDescent="0.25">
      <c r="B3" s="10">
        <f>+C7</f>
        <v>0</v>
      </c>
      <c r="C3" s="5"/>
      <c r="D3" s="5"/>
      <c r="E3" s="5"/>
      <c r="F3" s="5"/>
      <c r="G3" s="5"/>
      <c r="H3" s="10"/>
      <c r="I3" s="11">
        <f>+C57</f>
        <v>0</v>
      </c>
      <c r="J3" s="11"/>
      <c r="K3" s="11"/>
      <c r="L3" s="11"/>
      <c r="M3" s="10"/>
      <c r="N3" s="12"/>
      <c r="O3" s="12"/>
    </row>
    <row r="4" spans="2:15" x14ac:dyDescent="0.25">
      <c r="B4" s="10">
        <f>+C33</f>
        <v>0</v>
      </c>
      <c r="C4" s="5"/>
      <c r="D4" s="5"/>
      <c r="E4" s="5"/>
      <c r="F4" s="5"/>
      <c r="G4" s="5"/>
      <c r="H4" s="10"/>
      <c r="I4" s="11"/>
      <c r="J4" s="11"/>
      <c r="K4" s="11"/>
      <c r="L4" s="11"/>
      <c r="M4" s="10"/>
      <c r="N4" s="12"/>
      <c r="O4" s="12"/>
    </row>
    <row r="5" spans="2:15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x14ac:dyDescent="0.25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2:15" x14ac:dyDescent="0.25">
      <c r="B7" s="22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3"/>
    </row>
    <row r="8" spans="2:15" ht="15" customHeight="1" x14ac:dyDescent="0.25">
      <c r="B8" s="22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23"/>
    </row>
    <row r="9" spans="2:15" ht="15" customHeight="1" x14ac:dyDescent="0.25">
      <c r="B9" s="22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23"/>
    </row>
    <row r="10" spans="2:15" x14ac:dyDescent="0.25">
      <c r="B10" s="2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3"/>
    </row>
    <row r="11" spans="2:15" x14ac:dyDescent="0.25">
      <c r="B11" s="22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13"/>
      <c r="O11" s="23"/>
    </row>
    <row r="12" spans="2:15" ht="15" customHeight="1" x14ac:dyDescent="0.25">
      <c r="B12" s="22"/>
      <c r="C12" s="40"/>
      <c r="D12" s="206"/>
      <c r="E12" s="206"/>
      <c r="F12" s="206"/>
      <c r="G12" s="206"/>
      <c r="H12" s="206"/>
      <c r="I12" s="206"/>
      <c r="J12" s="206"/>
      <c r="K12" s="206"/>
      <c r="L12" s="206"/>
      <c r="M12" s="40"/>
      <c r="N12" s="13"/>
      <c r="O12" s="23"/>
    </row>
    <row r="13" spans="2:15" x14ac:dyDescent="0.25">
      <c r="B13" s="22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8"/>
      <c r="N13" s="13"/>
      <c r="O13" s="23"/>
    </row>
    <row r="14" spans="2:15" x14ac:dyDescent="0.25">
      <c r="B14" s="22"/>
      <c r="C14" s="207"/>
      <c r="D14" s="207"/>
      <c r="E14" s="39"/>
      <c r="F14" s="39"/>
      <c r="G14" s="39"/>
      <c r="H14" s="39"/>
      <c r="I14" s="39"/>
      <c r="J14" s="39"/>
      <c r="K14" s="39"/>
      <c r="L14" s="39"/>
      <c r="M14" s="208"/>
      <c r="N14" s="13"/>
      <c r="O14" s="23"/>
    </row>
    <row r="15" spans="2:15" x14ac:dyDescent="0.25">
      <c r="B15" s="22"/>
      <c r="C15" s="29"/>
      <c r="D15" s="30"/>
      <c r="E15" s="31"/>
      <c r="F15" s="32"/>
      <c r="G15" s="31"/>
      <c r="H15" s="32"/>
      <c r="I15" s="31"/>
      <c r="J15" s="32"/>
      <c r="K15" s="33"/>
      <c r="L15" s="34"/>
      <c r="M15" s="35"/>
      <c r="N15" s="43"/>
      <c r="O15" s="23"/>
    </row>
    <row r="16" spans="2:15" x14ac:dyDescent="0.25">
      <c r="B16" s="22"/>
      <c r="C16" s="29"/>
      <c r="D16" s="30"/>
      <c r="E16" s="31"/>
      <c r="F16" s="32"/>
      <c r="G16" s="31"/>
      <c r="H16" s="32"/>
      <c r="I16" s="31"/>
      <c r="J16" s="32"/>
      <c r="K16" s="33"/>
      <c r="L16" s="34"/>
      <c r="M16" s="35"/>
      <c r="N16" s="43"/>
      <c r="O16" s="23"/>
    </row>
    <row r="17" spans="2:15" x14ac:dyDescent="0.25">
      <c r="B17" s="22"/>
      <c r="C17" s="29"/>
      <c r="D17" s="30"/>
      <c r="E17" s="31"/>
      <c r="F17" s="32"/>
      <c r="G17" s="31"/>
      <c r="H17" s="32"/>
      <c r="I17" s="31"/>
      <c r="J17" s="32"/>
      <c r="K17" s="33"/>
      <c r="L17" s="34"/>
      <c r="M17" s="35"/>
      <c r="N17" s="43"/>
      <c r="O17" s="23"/>
    </row>
    <row r="18" spans="2:15" x14ac:dyDescent="0.25">
      <c r="B18" s="22"/>
      <c r="C18" s="29"/>
      <c r="D18" s="30"/>
      <c r="E18" s="31"/>
      <c r="F18" s="32"/>
      <c r="G18" s="31"/>
      <c r="H18" s="32"/>
      <c r="I18" s="31"/>
      <c r="J18" s="32"/>
      <c r="K18" s="33"/>
      <c r="L18" s="34"/>
      <c r="M18" s="35"/>
      <c r="N18" s="43"/>
      <c r="O18" s="23"/>
    </row>
    <row r="19" spans="2:15" x14ac:dyDescent="0.25">
      <c r="B19" s="22"/>
      <c r="C19" s="29"/>
      <c r="D19" s="30"/>
      <c r="E19" s="31"/>
      <c r="F19" s="32"/>
      <c r="G19" s="31"/>
      <c r="H19" s="32"/>
      <c r="I19" s="31"/>
      <c r="J19" s="32"/>
      <c r="K19" s="33"/>
      <c r="L19" s="34"/>
      <c r="M19" s="35"/>
      <c r="N19" s="43"/>
      <c r="O19" s="23"/>
    </row>
    <row r="20" spans="2:15" x14ac:dyDescent="0.25">
      <c r="B20" s="22"/>
      <c r="C20" s="29"/>
      <c r="D20" s="30"/>
      <c r="E20" s="31"/>
      <c r="F20" s="32"/>
      <c r="G20" s="31"/>
      <c r="H20" s="32"/>
      <c r="I20" s="31"/>
      <c r="J20" s="32"/>
      <c r="K20" s="33"/>
      <c r="L20" s="34"/>
      <c r="M20" s="35"/>
      <c r="N20" s="43"/>
      <c r="O20" s="23"/>
    </row>
    <row r="21" spans="2:15" x14ac:dyDescent="0.25">
      <c r="B21" s="22"/>
      <c r="C21" s="29"/>
      <c r="D21" s="30"/>
      <c r="E21" s="31"/>
      <c r="F21" s="32"/>
      <c r="G21" s="31"/>
      <c r="H21" s="32"/>
      <c r="I21" s="31"/>
      <c r="J21" s="32"/>
      <c r="K21" s="33"/>
      <c r="L21" s="34"/>
      <c r="M21" s="35"/>
      <c r="N21" s="43"/>
      <c r="O21" s="23"/>
    </row>
    <row r="22" spans="2:15" ht="15" customHeight="1" x14ac:dyDescent="0.25">
      <c r="B22" s="22"/>
      <c r="C22" s="29"/>
      <c r="D22" s="30"/>
      <c r="E22" s="31"/>
      <c r="F22" s="32"/>
      <c r="G22" s="31"/>
      <c r="H22" s="32"/>
      <c r="I22" s="31"/>
      <c r="J22" s="32"/>
      <c r="K22" s="33"/>
      <c r="L22" s="34"/>
      <c r="M22" s="35"/>
      <c r="N22" s="43"/>
      <c r="O22" s="23"/>
    </row>
    <row r="23" spans="2:15" x14ac:dyDescent="0.25">
      <c r="B23" s="22"/>
      <c r="C23" s="29"/>
      <c r="D23" s="30"/>
      <c r="E23" s="31"/>
      <c r="F23" s="32"/>
      <c r="G23" s="31"/>
      <c r="H23" s="32"/>
      <c r="I23" s="31"/>
      <c r="J23" s="32"/>
      <c r="K23" s="33"/>
      <c r="L23" s="34"/>
      <c r="M23" s="35"/>
      <c r="N23" s="43"/>
      <c r="O23" s="23"/>
    </row>
    <row r="24" spans="2:15" x14ac:dyDescent="0.25">
      <c r="B24" s="22"/>
      <c r="C24" s="29"/>
      <c r="D24" s="30"/>
      <c r="E24" s="31"/>
      <c r="F24" s="32"/>
      <c r="G24" s="31"/>
      <c r="H24" s="32"/>
      <c r="I24" s="31"/>
      <c r="J24" s="32"/>
      <c r="K24" s="33"/>
      <c r="L24" s="34"/>
      <c r="M24" s="35"/>
      <c r="N24" s="43"/>
      <c r="O24" s="23"/>
    </row>
    <row r="25" spans="2:15" x14ac:dyDescent="0.25">
      <c r="B25" s="22"/>
      <c r="C25" s="226"/>
      <c r="D25" s="226"/>
      <c r="E25" s="36"/>
      <c r="F25" s="37"/>
      <c r="G25" s="36"/>
      <c r="H25" s="37"/>
      <c r="I25" s="36"/>
      <c r="J25" s="37"/>
      <c r="K25" s="36"/>
      <c r="L25" s="37"/>
      <c r="M25" s="38"/>
      <c r="N25" s="43"/>
      <c r="O25" s="23"/>
    </row>
    <row r="26" spans="2:15" x14ac:dyDescent="0.25">
      <c r="B26" s="22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13"/>
      <c r="O26" s="23"/>
    </row>
    <row r="27" spans="2:15" x14ac:dyDescent="0.25">
      <c r="B27" s="2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3"/>
    </row>
    <row r="28" spans="2:15" x14ac:dyDescent="0.25">
      <c r="B28" s="22"/>
      <c r="C28" s="24"/>
      <c r="D28" s="24"/>
      <c r="E28" s="16"/>
      <c r="F28" s="17"/>
      <c r="G28" s="16"/>
      <c r="H28" s="18"/>
      <c r="I28" s="16"/>
      <c r="J28" s="18"/>
      <c r="K28" s="25"/>
      <c r="L28" s="24"/>
      <c r="M28" s="24"/>
      <c r="N28" s="8"/>
      <c r="O28" s="23"/>
    </row>
    <row r="29" spans="2:15" x14ac:dyDescent="0.2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2" spans="2:15" ht="15" customHeight="1" x14ac:dyDescent="0.25"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2:15" x14ac:dyDescent="0.25">
      <c r="B33" s="22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92"/>
    </row>
    <row r="34" spans="2:15" ht="15" customHeight="1" x14ac:dyDescent="0.25">
      <c r="B34" s="22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93"/>
    </row>
    <row r="35" spans="2:15" x14ac:dyDescent="0.25">
      <c r="B35" s="2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3"/>
    </row>
    <row r="36" spans="2:15" x14ac:dyDescent="0.25">
      <c r="B36" s="22"/>
      <c r="C36" s="242"/>
      <c r="D36" s="242"/>
      <c r="E36" s="242"/>
      <c r="F36" s="242"/>
      <c r="G36" s="242"/>
      <c r="H36" s="242"/>
      <c r="I36" s="242"/>
      <c r="J36" s="8"/>
      <c r="K36" s="8"/>
      <c r="L36" s="8"/>
      <c r="M36" s="8"/>
      <c r="N36" s="8"/>
      <c r="O36" s="23"/>
    </row>
    <row r="37" spans="2:15" x14ac:dyDescent="0.25">
      <c r="B37" s="22"/>
      <c r="C37" s="243"/>
      <c r="D37" s="243"/>
      <c r="E37" s="243"/>
      <c r="F37" s="243"/>
      <c r="G37" s="243"/>
      <c r="H37" s="243"/>
      <c r="I37" s="243"/>
      <c r="J37" s="8"/>
      <c r="K37" s="8"/>
      <c r="L37" s="8"/>
      <c r="M37" s="8"/>
      <c r="N37" s="8"/>
      <c r="O37" s="23"/>
    </row>
    <row r="38" spans="2:15" x14ac:dyDescent="0.25">
      <c r="B38" s="22"/>
      <c r="C38" s="244"/>
      <c r="D38" s="246"/>
      <c r="E38" s="246"/>
      <c r="F38" s="246"/>
      <c r="G38" s="247"/>
      <c r="H38" s="247"/>
      <c r="I38" s="247"/>
      <c r="J38" s="8"/>
      <c r="K38" s="246"/>
      <c r="L38" s="246"/>
      <c r="M38" s="246"/>
      <c r="N38" s="8"/>
      <c r="O38" s="23"/>
    </row>
    <row r="39" spans="2:15" x14ac:dyDescent="0.25">
      <c r="B39" s="22"/>
      <c r="C39" s="245"/>
      <c r="D39" s="94"/>
      <c r="E39" s="95"/>
      <c r="F39" s="95"/>
      <c r="G39" s="94"/>
      <c r="H39" s="95"/>
      <c r="I39" s="95"/>
      <c r="J39" s="8"/>
      <c r="K39" s="96"/>
      <c r="L39" s="95"/>
      <c r="M39" s="96"/>
      <c r="N39" s="97"/>
      <c r="O39" s="23"/>
    </row>
    <row r="40" spans="2:15" x14ac:dyDescent="0.25">
      <c r="B40" s="22"/>
      <c r="C40" s="98"/>
      <c r="D40" s="99"/>
      <c r="E40" s="100"/>
      <c r="F40" s="101"/>
      <c r="G40" s="99"/>
      <c r="H40" s="100"/>
      <c r="I40" s="101"/>
      <c r="J40" s="8"/>
      <c r="K40" s="99"/>
      <c r="L40" s="102"/>
      <c r="M40" s="101"/>
      <c r="N40" s="103"/>
      <c r="O40" s="23"/>
    </row>
    <row r="41" spans="2:15" x14ac:dyDescent="0.25">
      <c r="B41" s="22"/>
      <c r="C41" s="98"/>
      <c r="D41" s="99"/>
      <c r="E41" s="100"/>
      <c r="F41" s="101"/>
      <c r="G41" s="99"/>
      <c r="H41" s="100"/>
      <c r="I41" s="101"/>
      <c r="J41" s="8"/>
      <c r="K41" s="99"/>
      <c r="L41" s="102"/>
      <c r="M41" s="101"/>
      <c r="N41" s="103"/>
      <c r="O41" s="23"/>
    </row>
    <row r="42" spans="2:15" x14ac:dyDescent="0.25">
      <c r="B42" s="22"/>
      <c r="C42" s="98"/>
      <c r="D42" s="99"/>
      <c r="E42" s="100"/>
      <c r="F42" s="101"/>
      <c r="G42" s="99"/>
      <c r="H42" s="100"/>
      <c r="I42" s="101"/>
      <c r="J42" s="8"/>
      <c r="K42" s="99"/>
      <c r="L42" s="102"/>
      <c r="M42" s="101"/>
      <c r="N42" s="103"/>
      <c r="O42" s="23"/>
    </row>
    <row r="43" spans="2:15" x14ac:dyDescent="0.25">
      <c r="B43" s="22"/>
      <c r="C43" s="98"/>
      <c r="D43" s="99"/>
      <c r="E43" s="100"/>
      <c r="F43" s="101"/>
      <c r="G43" s="99"/>
      <c r="H43" s="100"/>
      <c r="I43" s="101"/>
      <c r="J43" s="8"/>
      <c r="K43" s="99"/>
      <c r="L43" s="102"/>
      <c r="M43" s="101"/>
      <c r="N43" s="103"/>
      <c r="O43" s="23"/>
    </row>
    <row r="44" spans="2:15" x14ac:dyDescent="0.25">
      <c r="B44" s="22"/>
      <c r="C44" s="98"/>
      <c r="D44" s="99"/>
      <c r="E44" s="100"/>
      <c r="F44" s="101"/>
      <c r="G44" s="99"/>
      <c r="H44" s="100"/>
      <c r="I44" s="101"/>
      <c r="J44" s="8"/>
      <c r="K44" s="99"/>
      <c r="L44" s="102"/>
      <c r="M44" s="101"/>
      <c r="N44" s="103"/>
      <c r="O44" s="23"/>
    </row>
    <row r="45" spans="2:15" x14ac:dyDescent="0.25">
      <c r="B45" s="22"/>
      <c r="C45" s="98"/>
      <c r="D45" s="99"/>
      <c r="E45" s="100"/>
      <c r="F45" s="101"/>
      <c r="G45" s="99"/>
      <c r="H45" s="100"/>
      <c r="I45" s="101"/>
      <c r="J45" s="8"/>
      <c r="K45" s="99"/>
      <c r="L45" s="102"/>
      <c r="M45" s="101"/>
      <c r="N45" s="103"/>
      <c r="O45" s="23"/>
    </row>
    <row r="46" spans="2:15" x14ac:dyDescent="0.25">
      <c r="B46" s="22"/>
      <c r="C46" s="98"/>
      <c r="D46" s="99"/>
      <c r="E46" s="100"/>
      <c r="F46" s="101"/>
      <c r="G46" s="99"/>
      <c r="H46" s="100"/>
      <c r="I46" s="101"/>
      <c r="J46" s="8"/>
      <c r="K46" s="99"/>
      <c r="L46" s="102"/>
      <c r="M46" s="101"/>
      <c r="N46" s="103"/>
      <c r="O46" s="23"/>
    </row>
    <row r="47" spans="2:15" x14ac:dyDescent="0.25">
      <c r="B47" s="22"/>
      <c r="C47" s="98"/>
      <c r="D47" s="99"/>
      <c r="E47" s="100"/>
      <c r="F47" s="101"/>
      <c r="G47" s="99"/>
      <c r="H47" s="100"/>
      <c r="I47" s="101"/>
      <c r="J47" s="8"/>
      <c r="K47" s="99"/>
      <c r="L47" s="102"/>
      <c r="M47" s="101"/>
      <c r="N47" s="103"/>
      <c r="O47" s="23"/>
    </row>
    <row r="48" spans="2:15" x14ac:dyDescent="0.25">
      <c r="B48" s="22"/>
      <c r="C48" s="98"/>
      <c r="D48" s="99"/>
      <c r="E48" s="100"/>
      <c r="F48" s="101"/>
      <c r="G48" s="99"/>
      <c r="H48" s="100"/>
      <c r="I48" s="101"/>
      <c r="J48" s="8"/>
      <c r="K48" s="99"/>
      <c r="L48" s="102"/>
      <c r="M48" s="101"/>
      <c r="N48" s="103"/>
      <c r="O48" s="23"/>
    </row>
    <row r="49" spans="2:15" x14ac:dyDescent="0.25">
      <c r="B49" s="22"/>
      <c r="C49" s="98"/>
      <c r="D49" s="105"/>
      <c r="E49" s="106"/>
      <c r="F49" s="107"/>
      <c r="G49" s="105"/>
      <c r="H49" s="106"/>
      <c r="I49" s="107"/>
      <c r="J49" s="8"/>
      <c r="K49" s="105"/>
      <c r="L49" s="106"/>
      <c r="M49" s="107"/>
      <c r="N49" s="103"/>
      <c r="O49" s="23"/>
    </row>
    <row r="50" spans="2:15" x14ac:dyDescent="0.25">
      <c r="B50" s="22"/>
      <c r="C50" s="237"/>
      <c r="D50" s="237"/>
      <c r="E50" s="237"/>
      <c r="F50" s="237"/>
      <c r="G50" s="237"/>
      <c r="H50" s="237"/>
      <c r="I50" s="237"/>
      <c r="J50" s="8"/>
      <c r="K50" s="8"/>
      <c r="L50" s="8"/>
      <c r="M50" s="8"/>
      <c r="N50" s="8"/>
      <c r="O50" s="23"/>
    </row>
    <row r="51" spans="2:15" x14ac:dyDescent="0.25">
      <c r="B51" s="22"/>
      <c r="C51" s="108"/>
      <c r="D51" s="8"/>
      <c r="E51" s="8"/>
      <c r="F51" s="8"/>
      <c r="G51" s="109"/>
      <c r="H51" s="109"/>
      <c r="I51" s="109"/>
      <c r="J51" s="8"/>
      <c r="K51" s="8"/>
      <c r="L51" s="8"/>
      <c r="M51" s="8"/>
      <c r="N51" s="8"/>
      <c r="O51" s="23"/>
    </row>
    <row r="52" spans="2:15" x14ac:dyDescent="0.25">
      <c r="B52" s="22"/>
      <c r="C52" s="8"/>
      <c r="D52" s="8"/>
      <c r="E52" s="8"/>
      <c r="F52" s="8"/>
      <c r="G52" s="108"/>
      <c r="H52" s="109"/>
      <c r="I52" s="109"/>
      <c r="J52" s="109"/>
      <c r="K52" s="8"/>
      <c r="L52" s="8"/>
      <c r="M52" s="8"/>
      <c r="N52" s="8"/>
      <c r="O52" s="23"/>
    </row>
    <row r="53" spans="2:15" x14ac:dyDescent="0.25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8"/>
    </row>
    <row r="56" spans="2:15" ht="15" customHeight="1" x14ac:dyDescent="0.25"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7"/>
    </row>
    <row r="57" spans="2:15" x14ac:dyDescent="0.25">
      <c r="B57" s="22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92"/>
    </row>
    <row r="58" spans="2:15" x14ac:dyDescent="0.25">
      <c r="B58" s="22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93"/>
    </row>
    <row r="59" spans="2:15" x14ac:dyDescent="0.25">
      <c r="B59" s="22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93"/>
    </row>
    <row r="60" spans="2:15" x14ac:dyDescent="0.25">
      <c r="B60" s="22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3"/>
    </row>
    <row r="61" spans="2:15" x14ac:dyDescent="0.25">
      <c r="B61" s="22"/>
      <c r="C61" s="8"/>
      <c r="D61" s="8"/>
      <c r="E61" s="8"/>
      <c r="F61" s="240"/>
      <c r="G61" s="240"/>
      <c r="H61" s="240"/>
      <c r="I61" s="240"/>
      <c r="J61" s="240"/>
      <c r="K61" s="240"/>
      <c r="L61" s="8"/>
      <c r="M61" s="8"/>
      <c r="N61" s="8"/>
      <c r="O61" s="23"/>
    </row>
    <row r="62" spans="2:15" x14ac:dyDescent="0.25">
      <c r="B62" s="22"/>
      <c r="C62" s="233"/>
      <c r="D62" s="234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23"/>
    </row>
    <row r="63" spans="2:15" x14ac:dyDescent="0.25">
      <c r="B63" s="22"/>
      <c r="C63" s="235"/>
      <c r="D63" s="236"/>
      <c r="E63" s="111"/>
      <c r="F63" s="111"/>
      <c r="G63" s="111"/>
      <c r="H63" s="111"/>
      <c r="I63" s="111"/>
      <c r="J63" s="111"/>
      <c r="K63" s="111"/>
      <c r="L63" s="111"/>
      <c r="M63" s="112"/>
      <c r="N63" s="111"/>
      <c r="O63" s="23"/>
    </row>
    <row r="64" spans="2:15" x14ac:dyDescent="0.25">
      <c r="B64" s="22"/>
      <c r="C64" s="235"/>
      <c r="D64" s="236"/>
      <c r="E64" s="111"/>
      <c r="F64" s="111"/>
      <c r="G64" s="111"/>
      <c r="H64" s="111"/>
      <c r="I64" s="111"/>
      <c r="J64" s="111"/>
      <c r="K64" s="111"/>
      <c r="L64" s="111"/>
      <c r="M64" s="112"/>
      <c r="N64" s="111"/>
      <c r="O64" s="23"/>
    </row>
    <row r="65" spans="2:15" x14ac:dyDescent="0.25">
      <c r="B65" s="22"/>
      <c r="C65" s="228"/>
      <c r="D65" s="229"/>
      <c r="E65" s="113"/>
      <c r="F65" s="113"/>
      <c r="G65" s="113"/>
      <c r="H65" s="113"/>
      <c r="I65" s="113"/>
      <c r="J65" s="113"/>
      <c r="K65" s="113"/>
      <c r="L65" s="113"/>
      <c r="M65" s="114"/>
      <c r="N65" s="113"/>
      <c r="O65" s="23"/>
    </row>
    <row r="66" spans="2:15" x14ac:dyDescent="0.25">
      <c r="B66" s="22"/>
      <c r="C66" s="228"/>
      <c r="D66" s="229"/>
      <c r="E66" s="113"/>
      <c r="F66" s="113"/>
      <c r="G66" s="113"/>
      <c r="H66" s="113"/>
      <c r="I66" s="113"/>
      <c r="J66" s="113"/>
      <c r="K66" s="113"/>
      <c r="L66" s="113"/>
      <c r="M66" s="114"/>
      <c r="N66" s="113"/>
      <c r="O66" s="23"/>
    </row>
    <row r="67" spans="2:15" x14ac:dyDescent="0.25">
      <c r="B67" s="22"/>
      <c r="C67" s="228"/>
      <c r="D67" s="229"/>
      <c r="E67" s="113"/>
      <c r="F67" s="113"/>
      <c r="G67" s="113"/>
      <c r="H67" s="113"/>
      <c r="I67" s="113"/>
      <c r="J67" s="113"/>
      <c r="K67" s="113"/>
      <c r="L67" s="113"/>
      <c r="M67" s="114"/>
      <c r="N67" s="113"/>
      <c r="O67" s="23"/>
    </row>
    <row r="68" spans="2:15" x14ac:dyDescent="0.25">
      <c r="B68" s="22"/>
      <c r="C68" s="228"/>
      <c r="D68" s="229"/>
      <c r="E68" s="113"/>
      <c r="F68" s="113"/>
      <c r="G68" s="113"/>
      <c r="H68" s="113"/>
      <c r="I68" s="113"/>
      <c r="J68" s="113"/>
      <c r="K68" s="113"/>
      <c r="L68" s="113"/>
      <c r="M68" s="114"/>
      <c r="N68" s="113"/>
      <c r="O68" s="23"/>
    </row>
    <row r="69" spans="2:15" x14ac:dyDescent="0.25">
      <c r="B69" s="22"/>
      <c r="C69" s="228"/>
      <c r="D69" s="229"/>
      <c r="E69" s="113"/>
      <c r="F69" s="113"/>
      <c r="G69" s="113"/>
      <c r="H69" s="113"/>
      <c r="I69" s="113"/>
      <c r="J69" s="113"/>
      <c r="K69" s="113"/>
      <c r="L69" s="113"/>
      <c r="M69" s="114"/>
      <c r="N69" s="113"/>
      <c r="O69" s="23"/>
    </row>
    <row r="70" spans="2:15" x14ac:dyDescent="0.25">
      <c r="B70" s="22"/>
      <c r="C70" s="228"/>
      <c r="D70" s="229"/>
      <c r="E70" s="113"/>
      <c r="F70" s="113"/>
      <c r="G70" s="113"/>
      <c r="H70" s="113"/>
      <c r="I70" s="113"/>
      <c r="J70" s="113"/>
      <c r="K70" s="113"/>
      <c r="L70" s="113"/>
      <c r="M70" s="114"/>
      <c r="N70" s="113"/>
      <c r="O70" s="23"/>
    </row>
    <row r="71" spans="2:15" x14ac:dyDescent="0.25">
      <c r="B71" s="22"/>
      <c r="C71" s="228"/>
      <c r="D71" s="229"/>
      <c r="E71" s="113"/>
      <c r="F71" s="113"/>
      <c r="G71" s="113"/>
      <c r="H71" s="113"/>
      <c r="I71" s="113"/>
      <c r="J71" s="113"/>
      <c r="K71" s="113"/>
      <c r="L71" s="113"/>
      <c r="M71" s="114"/>
      <c r="N71" s="113"/>
      <c r="O71" s="23"/>
    </row>
    <row r="72" spans="2:15" x14ac:dyDescent="0.25">
      <c r="B72" s="22"/>
      <c r="C72" s="228"/>
      <c r="D72" s="229"/>
      <c r="E72" s="113"/>
      <c r="F72" s="113"/>
      <c r="G72" s="113"/>
      <c r="H72" s="113"/>
      <c r="I72" s="113"/>
      <c r="J72" s="113"/>
      <c r="K72" s="113"/>
      <c r="L72" s="113"/>
      <c r="M72" s="114"/>
      <c r="N72" s="113"/>
      <c r="O72" s="23"/>
    </row>
    <row r="73" spans="2:15" x14ac:dyDescent="0.25">
      <c r="B73" s="22"/>
      <c r="C73" s="228"/>
      <c r="D73" s="229"/>
      <c r="E73" s="113"/>
      <c r="F73" s="113"/>
      <c r="G73" s="113"/>
      <c r="H73" s="113"/>
      <c r="I73" s="113"/>
      <c r="J73" s="113"/>
      <c r="K73" s="113"/>
      <c r="L73" s="113"/>
      <c r="M73" s="114"/>
      <c r="N73" s="113"/>
      <c r="O73" s="23"/>
    </row>
    <row r="74" spans="2:15" x14ac:dyDescent="0.25">
      <c r="B74" s="22"/>
      <c r="C74" s="228"/>
      <c r="D74" s="229"/>
      <c r="E74" s="113"/>
      <c r="F74" s="113"/>
      <c r="G74" s="113"/>
      <c r="H74" s="113"/>
      <c r="I74" s="113"/>
      <c r="J74" s="113"/>
      <c r="K74" s="113"/>
      <c r="L74" s="113"/>
      <c r="M74" s="114"/>
      <c r="N74" s="113"/>
      <c r="O74" s="23"/>
    </row>
    <row r="75" spans="2:15" x14ac:dyDescent="0.25">
      <c r="B75" s="22"/>
      <c r="C75" s="228"/>
      <c r="D75" s="229"/>
      <c r="E75" s="113"/>
      <c r="F75" s="113"/>
      <c r="G75" s="113"/>
      <c r="H75" s="113"/>
      <c r="I75" s="113"/>
      <c r="J75" s="113"/>
      <c r="K75" s="113"/>
      <c r="L75" s="113"/>
      <c r="M75" s="114"/>
      <c r="N75" s="113"/>
      <c r="O75" s="23"/>
    </row>
    <row r="76" spans="2:15" x14ac:dyDescent="0.25">
      <c r="B76" s="22"/>
      <c r="C76" s="228"/>
      <c r="D76" s="229"/>
      <c r="E76" s="113"/>
      <c r="F76" s="113"/>
      <c r="G76" s="113"/>
      <c r="H76" s="113"/>
      <c r="I76" s="113"/>
      <c r="J76" s="113"/>
      <c r="K76" s="113"/>
      <c r="L76" s="113"/>
      <c r="M76" s="114"/>
      <c r="N76" s="113"/>
      <c r="O76" s="23"/>
    </row>
    <row r="77" spans="2:15" x14ac:dyDescent="0.25">
      <c r="B77" s="22"/>
      <c r="C77" s="228"/>
      <c r="D77" s="229"/>
      <c r="E77" s="113"/>
      <c r="F77" s="113"/>
      <c r="G77" s="113"/>
      <c r="H77" s="113"/>
      <c r="I77" s="113"/>
      <c r="J77" s="113"/>
      <c r="K77" s="113"/>
      <c r="L77" s="113"/>
      <c r="M77" s="114"/>
      <c r="N77" s="113"/>
      <c r="O77" s="23"/>
    </row>
    <row r="78" spans="2:15" x14ac:dyDescent="0.25">
      <c r="B78" s="22"/>
      <c r="C78" s="228"/>
      <c r="D78" s="229"/>
      <c r="E78" s="113"/>
      <c r="F78" s="113"/>
      <c r="G78" s="113"/>
      <c r="H78" s="113"/>
      <c r="I78" s="113"/>
      <c r="J78" s="113"/>
      <c r="K78" s="113"/>
      <c r="L78" s="113"/>
      <c r="M78" s="114"/>
      <c r="N78" s="113"/>
      <c r="O78" s="23"/>
    </row>
    <row r="79" spans="2:15" x14ac:dyDescent="0.25">
      <c r="B79" s="22"/>
      <c r="C79" s="228"/>
      <c r="D79" s="229"/>
      <c r="E79" s="113"/>
      <c r="F79" s="113"/>
      <c r="G79" s="113"/>
      <c r="H79" s="113"/>
      <c r="I79" s="113"/>
      <c r="J79" s="113"/>
      <c r="K79" s="113"/>
      <c r="L79" s="113"/>
      <c r="M79" s="114"/>
      <c r="N79" s="113"/>
      <c r="O79" s="23"/>
    </row>
    <row r="80" spans="2:15" x14ac:dyDescent="0.25">
      <c r="B80" s="22"/>
      <c r="C80" s="228"/>
      <c r="D80" s="229"/>
      <c r="E80" s="113"/>
      <c r="F80" s="113"/>
      <c r="G80" s="113"/>
      <c r="H80" s="113"/>
      <c r="I80" s="113"/>
      <c r="J80" s="113"/>
      <c r="K80" s="113"/>
      <c r="L80" s="113"/>
      <c r="M80" s="114"/>
      <c r="N80" s="113"/>
      <c r="O80" s="23"/>
    </row>
    <row r="81" spans="2:15" x14ac:dyDescent="0.25">
      <c r="B81" s="22"/>
      <c r="C81" s="228"/>
      <c r="D81" s="229"/>
      <c r="E81" s="113"/>
      <c r="F81" s="113"/>
      <c r="G81" s="113"/>
      <c r="H81" s="113"/>
      <c r="I81" s="113"/>
      <c r="J81" s="113"/>
      <c r="K81" s="113"/>
      <c r="L81" s="113"/>
      <c r="M81" s="114"/>
      <c r="N81" s="113"/>
      <c r="O81" s="23"/>
    </row>
    <row r="82" spans="2:15" x14ac:dyDescent="0.25">
      <c r="B82" s="22"/>
      <c r="C82" s="228"/>
      <c r="D82" s="229"/>
      <c r="E82" s="113"/>
      <c r="F82" s="113"/>
      <c r="G82" s="113"/>
      <c r="H82" s="113"/>
      <c r="I82" s="113"/>
      <c r="J82" s="113"/>
      <c r="K82" s="113"/>
      <c r="L82" s="113"/>
      <c r="M82" s="114"/>
      <c r="N82" s="113"/>
      <c r="O82" s="23"/>
    </row>
    <row r="83" spans="2:15" x14ac:dyDescent="0.25">
      <c r="B83" s="22"/>
      <c r="C83" s="230"/>
      <c r="D83" s="230"/>
      <c r="E83" s="111"/>
      <c r="F83" s="111"/>
      <c r="G83" s="111"/>
      <c r="H83" s="111"/>
      <c r="I83" s="111"/>
      <c r="J83" s="111"/>
      <c r="K83" s="111"/>
      <c r="L83" s="111"/>
      <c r="M83" s="112"/>
      <c r="N83" s="111"/>
      <c r="O83" s="23"/>
    </row>
    <row r="84" spans="2:15" x14ac:dyDescent="0.25">
      <c r="B84" s="22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"/>
    </row>
    <row r="85" spans="2:15" x14ac:dyDescent="0.25">
      <c r="B85" s="2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"/>
    </row>
    <row r="86" spans="2:15" x14ac:dyDescent="0.25">
      <c r="B86" s="26"/>
      <c r="C86" s="27"/>
      <c r="D86" s="27"/>
      <c r="E86" s="115"/>
      <c r="F86" s="115"/>
      <c r="G86" s="115"/>
      <c r="H86" s="115"/>
      <c r="I86" s="115"/>
      <c r="J86" s="115"/>
      <c r="K86" s="27"/>
      <c r="L86" s="27"/>
      <c r="M86" s="27"/>
      <c r="N86" s="27"/>
      <c r="O86" s="28"/>
    </row>
  </sheetData>
  <mergeCells count="50">
    <mergeCell ref="B1:O2"/>
    <mergeCell ref="C7:N7"/>
    <mergeCell ref="C8:N9"/>
    <mergeCell ref="C25:D25"/>
    <mergeCell ref="C26:M26"/>
    <mergeCell ref="C11:M11"/>
    <mergeCell ref="D12:L12"/>
    <mergeCell ref="C13:D14"/>
    <mergeCell ref="E13:F13"/>
    <mergeCell ref="G13:H13"/>
    <mergeCell ref="I13:J13"/>
    <mergeCell ref="K13:L13"/>
    <mergeCell ref="M13:M14"/>
    <mergeCell ref="C33:N33"/>
    <mergeCell ref="C34:N34"/>
    <mergeCell ref="C36:I36"/>
    <mergeCell ref="C37:I37"/>
    <mergeCell ref="C38:C39"/>
    <mergeCell ref="D38:F38"/>
    <mergeCell ref="G38:I38"/>
    <mergeCell ref="K38:M38"/>
    <mergeCell ref="C50:I50"/>
    <mergeCell ref="C57:N57"/>
    <mergeCell ref="C58:N59"/>
    <mergeCell ref="F61:K61"/>
    <mergeCell ref="C60:N60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82:D82"/>
    <mergeCell ref="C83:D83"/>
    <mergeCell ref="C84:N84"/>
    <mergeCell ref="C85:N85"/>
    <mergeCell ref="C77:D77"/>
    <mergeCell ref="C78:D78"/>
    <mergeCell ref="C79:D79"/>
    <mergeCell ref="C80:D80"/>
    <mergeCell ref="C81:D8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51" t="s">
        <v>147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2:15" ht="15" customHeight="1" x14ac:dyDescent="0.25"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2:15" x14ac:dyDescent="0.25">
      <c r="B3" s="10" t="str">
        <f>+C7</f>
        <v>1. Inversión ejecutada Mediante Obras por Impuestos por sectores, 2009-2018*</v>
      </c>
      <c r="C3" s="5"/>
      <c r="D3" s="5"/>
      <c r="E3" s="5"/>
      <c r="F3" s="5"/>
      <c r="G3" s="5"/>
      <c r="H3" s="10"/>
      <c r="I3" s="11" t="str">
        <f>+C57</f>
        <v>3. Principales Empresas que financian proyectos mediante Obras por Impuestos</v>
      </c>
      <c r="J3" s="11"/>
      <c r="K3" s="11"/>
      <c r="L3" s="11"/>
      <c r="M3" s="10"/>
      <c r="N3" s="12"/>
      <c r="O3" s="12"/>
    </row>
    <row r="4" spans="2:15" x14ac:dyDescent="0.25">
      <c r="B4" s="10" t="str">
        <f>+C33</f>
        <v>2. Inversión ejecutada en Obras por Impuestos por años según estado del proyecto, 2009-2018*</v>
      </c>
      <c r="C4" s="5"/>
      <c r="D4" s="5"/>
      <c r="E4" s="5"/>
      <c r="F4" s="5"/>
      <c r="G4" s="5"/>
      <c r="H4" s="10"/>
      <c r="I4" s="11"/>
      <c r="J4" s="11"/>
      <c r="K4" s="11"/>
      <c r="L4" s="11"/>
      <c r="M4" s="10"/>
      <c r="N4" s="12"/>
      <c r="O4" s="12"/>
    </row>
    <row r="5" spans="2:15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x14ac:dyDescent="0.25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2:15" x14ac:dyDescent="0.25">
      <c r="B7" s="22"/>
      <c r="C7" s="204" t="s">
        <v>76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3"/>
    </row>
    <row r="8" spans="2:15" ht="15" customHeight="1" x14ac:dyDescent="0.25">
      <c r="B8" s="22"/>
      <c r="C8" s="188" t="str">
        <f>+CONCATENATE("Entre los años 2009-2018 en la región  se han adjudicado ",+L25," proyectos, atendiendo a ",+FIXED(M25,1)," beneficiarios directos mediante obras por impuestos. El monto total invertido fue de S/ ",+FIXED(K25)," millones de los cuales el ",+FIXED(E28*100,1),"% ha sido mediante el Gobierno Nacional, el ",+FIXED(G28*100,1),"% por el Gobierno Regional. y el ",FIXED(I28*100,1),"% por los Gobiernos Regionales en conjunto")</f>
        <v>Entre los años 2009-2018 en la región  se han adjudicado 8 proyectos, atendiendo a 272,196.0 beneficiarios directos mediante obras por impuestos. El monto total invertido fue de S/ 204.69 millones de los cuales el 0.0% ha sido mediante el Gobierno Nacional, el 30.8% por el Gobierno Regional. y el 69.2% por los Gobiernos Regionales en conjunto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23"/>
    </row>
    <row r="9" spans="2:15" ht="15" customHeight="1" x14ac:dyDescent="0.25">
      <c r="B9" s="22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23"/>
    </row>
    <row r="10" spans="2:15" x14ac:dyDescent="0.25">
      <c r="B10" s="2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3"/>
    </row>
    <row r="11" spans="2:15" x14ac:dyDescent="0.25">
      <c r="B11" s="22"/>
      <c r="C11" s="205" t="s">
        <v>71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13"/>
      <c r="O11" s="23"/>
    </row>
    <row r="12" spans="2:15" ht="15" customHeight="1" x14ac:dyDescent="0.25">
      <c r="B12" s="22"/>
      <c r="C12" s="40"/>
      <c r="D12" s="206" t="s">
        <v>5</v>
      </c>
      <c r="E12" s="206"/>
      <c r="F12" s="206"/>
      <c r="G12" s="206"/>
      <c r="H12" s="206"/>
      <c r="I12" s="206"/>
      <c r="J12" s="206"/>
      <c r="K12" s="206"/>
      <c r="L12" s="206"/>
      <c r="M12" s="40"/>
      <c r="N12" s="13"/>
      <c r="O12" s="23"/>
    </row>
    <row r="13" spans="2:15" ht="15" customHeight="1" x14ac:dyDescent="0.25">
      <c r="B13" s="22"/>
      <c r="C13" s="207" t="s">
        <v>6</v>
      </c>
      <c r="D13" s="207"/>
      <c r="E13" s="207" t="s">
        <v>7</v>
      </c>
      <c r="F13" s="207"/>
      <c r="G13" s="207" t="s">
        <v>8</v>
      </c>
      <c r="H13" s="207"/>
      <c r="I13" s="207" t="s">
        <v>9</v>
      </c>
      <c r="J13" s="207"/>
      <c r="K13" s="207" t="s">
        <v>10</v>
      </c>
      <c r="L13" s="207"/>
      <c r="M13" s="208" t="s">
        <v>11</v>
      </c>
      <c r="N13" s="13"/>
      <c r="O13" s="23"/>
    </row>
    <row r="14" spans="2:15" x14ac:dyDescent="0.25">
      <c r="B14" s="22"/>
      <c r="C14" s="207"/>
      <c r="D14" s="207"/>
      <c r="E14" s="39" t="s">
        <v>12</v>
      </c>
      <c r="F14" s="39" t="s">
        <v>13</v>
      </c>
      <c r="G14" s="39" t="s">
        <v>12</v>
      </c>
      <c r="H14" s="39" t="s">
        <v>13</v>
      </c>
      <c r="I14" s="39" t="s">
        <v>12</v>
      </c>
      <c r="J14" s="39" t="s">
        <v>13</v>
      </c>
      <c r="K14" s="39" t="s">
        <v>12</v>
      </c>
      <c r="L14" s="39" t="s">
        <v>13</v>
      </c>
      <c r="M14" s="208"/>
      <c r="N14" s="13"/>
      <c r="O14" s="23"/>
    </row>
    <row r="15" spans="2:15" x14ac:dyDescent="0.25">
      <c r="B15" s="22"/>
      <c r="C15" s="29" t="s">
        <v>18</v>
      </c>
      <c r="D15" s="30"/>
      <c r="E15" s="31"/>
      <c r="F15" s="32"/>
      <c r="G15" s="31"/>
      <c r="H15" s="32"/>
      <c r="I15" s="31">
        <v>101.26353328</v>
      </c>
      <c r="J15" s="32">
        <v>2</v>
      </c>
      <c r="K15" s="33">
        <f t="shared" ref="K15:L21" si="0">+E15+G15+I15</f>
        <v>101.26353328</v>
      </c>
      <c r="L15" s="34">
        <f t="shared" si="0"/>
        <v>2</v>
      </c>
      <c r="M15" s="35">
        <v>75144</v>
      </c>
      <c r="N15" s="43">
        <f>+K15/$K$25</f>
        <v>0.49471762445691675</v>
      </c>
      <c r="O15" s="23"/>
    </row>
    <row r="16" spans="2:15" x14ac:dyDescent="0.25">
      <c r="B16" s="22"/>
      <c r="C16" s="29" t="s">
        <v>2</v>
      </c>
      <c r="D16" s="30"/>
      <c r="E16" s="31"/>
      <c r="F16" s="32"/>
      <c r="G16" s="31">
        <v>62.993007120000001</v>
      </c>
      <c r="H16" s="32">
        <v>1</v>
      </c>
      <c r="I16" s="31"/>
      <c r="J16" s="32"/>
      <c r="K16" s="33">
        <f t="shared" si="0"/>
        <v>62.993007120000001</v>
      </c>
      <c r="L16" s="34">
        <f t="shared" si="0"/>
        <v>1</v>
      </c>
      <c r="M16" s="35">
        <v>174859</v>
      </c>
      <c r="N16" s="43">
        <f t="shared" ref="N16:N25" si="1">+K16/$K$25</f>
        <v>0.30774899739706219</v>
      </c>
      <c r="O16" s="23"/>
    </row>
    <row r="17" spans="2:15" x14ac:dyDescent="0.25">
      <c r="B17" s="22"/>
      <c r="C17" s="29" t="s">
        <v>19</v>
      </c>
      <c r="D17" s="30"/>
      <c r="E17" s="31"/>
      <c r="F17" s="32"/>
      <c r="G17" s="31"/>
      <c r="H17" s="32"/>
      <c r="I17" s="31">
        <v>17.803337969999998</v>
      </c>
      <c r="J17" s="32">
        <v>1</v>
      </c>
      <c r="K17" s="33">
        <f t="shared" si="0"/>
        <v>17.803337969999998</v>
      </c>
      <c r="L17" s="34">
        <f t="shared" si="0"/>
        <v>1</v>
      </c>
      <c r="M17" s="35">
        <v>15004</v>
      </c>
      <c r="N17" s="43">
        <f t="shared" si="1"/>
        <v>8.6977264002515015E-2</v>
      </c>
      <c r="O17" s="23"/>
    </row>
    <row r="18" spans="2:15" x14ac:dyDescent="0.25">
      <c r="B18" s="22"/>
      <c r="C18" s="29" t="s">
        <v>15</v>
      </c>
      <c r="D18" s="30"/>
      <c r="E18" s="31"/>
      <c r="F18" s="32"/>
      <c r="G18" s="31"/>
      <c r="H18" s="32"/>
      <c r="I18" s="31">
        <v>11.321043509999999</v>
      </c>
      <c r="J18" s="32">
        <v>1</v>
      </c>
      <c r="K18" s="33">
        <f t="shared" si="0"/>
        <v>11.321043509999999</v>
      </c>
      <c r="L18" s="34">
        <f t="shared" si="0"/>
        <v>1</v>
      </c>
      <c r="M18" s="35">
        <v>1200</v>
      </c>
      <c r="N18" s="43">
        <f t="shared" si="1"/>
        <v>5.5308358006373862E-2</v>
      </c>
      <c r="O18" s="23"/>
    </row>
    <row r="19" spans="2:15" x14ac:dyDescent="0.25">
      <c r="B19" s="22"/>
      <c r="C19" s="29" t="s">
        <v>1</v>
      </c>
      <c r="D19" s="30"/>
      <c r="E19" s="31"/>
      <c r="F19" s="32"/>
      <c r="G19" s="31"/>
      <c r="H19" s="32"/>
      <c r="I19" s="31">
        <v>9.3558389399999999</v>
      </c>
      <c r="J19" s="32">
        <v>1</v>
      </c>
      <c r="K19" s="33">
        <f t="shared" si="0"/>
        <v>9.3558389399999999</v>
      </c>
      <c r="L19" s="34">
        <f t="shared" si="0"/>
        <v>1</v>
      </c>
      <c r="M19" s="35">
        <v>5253</v>
      </c>
      <c r="N19" s="43">
        <f t="shared" si="1"/>
        <v>4.5707455243539946E-2</v>
      </c>
      <c r="O19" s="23"/>
    </row>
    <row r="20" spans="2:15" x14ac:dyDescent="0.25">
      <c r="B20" s="22"/>
      <c r="C20" s="29" t="s">
        <v>16</v>
      </c>
      <c r="D20" s="30"/>
      <c r="E20" s="31"/>
      <c r="F20" s="32"/>
      <c r="G20" s="31"/>
      <c r="H20" s="32"/>
      <c r="I20" s="31">
        <v>1.1528</v>
      </c>
      <c r="J20" s="32">
        <v>1</v>
      </c>
      <c r="K20" s="33">
        <f t="shared" si="0"/>
        <v>1.1528</v>
      </c>
      <c r="L20" s="34">
        <f t="shared" si="0"/>
        <v>1</v>
      </c>
      <c r="M20" s="35">
        <v>421</v>
      </c>
      <c r="N20" s="43">
        <f t="shared" si="1"/>
        <v>5.6319432968726215E-3</v>
      </c>
      <c r="O20" s="23"/>
    </row>
    <row r="21" spans="2:15" x14ac:dyDescent="0.25">
      <c r="B21" s="22"/>
      <c r="C21" s="29" t="s">
        <v>21</v>
      </c>
      <c r="D21" s="30"/>
      <c r="E21" s="31"/>
      <c r="F21" s="32"/>
      <c r="G21" s="31"/>
      <c r="H21" s="32"/>
      <c r="I21" s="31">
        <v>0.8</v>
      </c>
      <c r="J21" s="32">
        <v>1</v>
      </c>
      <c r="K21" s="33">
        <f t="shared" si="0"/>
        <v>0.8</v>
      </c>
      <c r="L21" s="34">
        <f t="shared" si="0"/>
        <v>1</v>
      </c>
      <c r="M21" s="35">
        <v>315</v>
      </c>
      <c r="N21" s="43">
        <f t="shared" si="1"/>
        <v>3.9083575967193765E-3</v>
      </c>
      <c r="O21" s="23"/>
    </row>
    <row r="22" spans="2:15" ht="15" customHeight="1" x14ac:dyDescent="0.25">
      <c r="B22" s="22"/>
      <c r="C22" s="29"/>
      <c r="D22" s="30"/>
      <c r="E22" s="31"/>
      <c r="F22" s="32"/>
      <c r="G22" s="31"/>
      <c r="H22" s="32"/>
      <c r="I22" s="31"/>
      <c r="J22" s="32"/>
      <c r="K22" s="33">
        <f t="shared" ref="K22:L24" si="2">+E22+G22+I22</f>
        <v>0</v>
      </c>
      <c r="L22" s="34">
        <f t="shared" si="2"/>
        <v>0</v>
      </c>
      <c r="M22" s="35"/>
      <c r="N22" s="43">
        <f t="shared" si="1"/>
        <v>0</v>
      </c>
      <c r="O22" s="23"/>
    </row>
    <row r="23" spans="2:15" x14ac:dyDescent="0.25">
      <c r="B23" s="22"/>
      <c r="C23" s="29"/>
      <c r="D23" s="30"/>
      <c r="E23" s="31"/>
      <c r="F23" s="32"/>
      <c r="G23" s="31"/>
      <c r="H23" s="32"/>
      <c r="I23" s="31"/>
      <c r="J23" s="32"/>
      <c r="K23" s="33">
        <f t="shared" si="2"/>
        <v>0</v>
      </c>
      <c r="L23" s="34">
        <f t="shared" si="2"/>
        <v>0</v>
      </c>
      <c r="M23" s="35"/>
      <c r="N23" s="43">
        <f t="shared" si="1"/>
        <v>0</v>
      </c>
      <c r="O23" s="23"/>
    </row>
    <row r="24" spans="2:15" x14ac:dyDescent="0.25">
      <c r="B24" s="22"/>
      <c r="C24" s="29"/>
      <c r="D24" s="30"/>
      <c r="E24" s="31"/>
      <c r="F24" s="32"/>
      <c r="G24" s="31"/>
      <c r="H24" s="32"/>
      <c r="I24" s="31"/>
      <c r="J24" s="32"/>
      <c r="K24" s="33">
        <f t="shared" si="2"/>
        <v>0</v>
      </c>
      <c r="L24" s="34">
        <f t="shared" si="2"/>
        <v>0</v>
      </c>
      <c r="M24" s="35"/>
      <c r="N24" s="43">
        <f t="shared" si="1"/>
        <v>0</v>
      </c>
      <c r="O24" s="23"/>
    </row>
    <row r="25" spans="2:15" x14ac:dyDescent="0.25">
      <c r="B25" s="22"/>
      <c r="C25" s="226" t="s">
        <v>20</v>
      </c>
      <c r="D25" s="226"/>
      <c r="E25" s="36">
        <f t="shared" ref="E25:M25" si="3">SUM(E15:E24)</f>
        <v>0</v>
      </c>
      <c r="F25" s="37">
        <f t="shared" si="3"/>
        <v>0</v>
      </c>
      <c r="G25" s="36">
        <f t="shared" si="3"/>
        <v>62.993007120000001</v>
      </c>
      <c r="H25" s="37">
        <f t="shared" si="3"/>
        <v>1</v>
      </c>
      <c r="I25" s="36">
        <f t="shared" si="3"/>
        <v>141.69655370000004</v>
      </c>
      <c r="J25" s="37">
        <f t="shared" si="3"/>
        <v>7</v>
      </c>
      <c r="K25" s="36">
        <f t="shared" si="3"/>
        <v>204.68956082000005</v>
      </c>
      <c r="L25" s="37">
        <f t="shared" si="3"/>
        <v>8</v>
      </c>
      <c r="M25" s="38">
        <f t="shared" si="3"/>
        <v>272196</v>
      </c>
      <c r="N25" s="43">
        <f t="shared" si="1"/>
        <v>1</v>
      </c>
      <c r="O25" s="23"/>
    </row>
    <row r="26" spans="2:15" x14ac:dyDescent="0.25">
      <c r="B26" s="22"/>
      <c r="C26" s="227" t="s">
        <v>72</v>
      </c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13"/>
      <c r="O26" s="23"/>
    </row>
    <row r="27" spans="2:15" x14ac:dyDescent="0.25">
      <c r="B27" s="2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3"/>
    </row>
    <row r="28" spans="2:15" x14ac:dyDescent="0.25">
      <c r="B28" s="22"/>
      <c r="C28" s="24"/>
      <c r="D28" s="24"/>
      <c r="E28" s="16">
        <f>+E25/K25</f>
        <v>0</v>
      </c>
      <c r="F28" s="17"/>
      <c r="G28" s="16">
        <f>+G25/K25</f>
        <v>0.30774899739706219</v>
      </c>
      <c r="H28" s="18"/>
      <c r="I28" s="16">
        <f>+I25/K25</f>
        <v>0.6922510026029377</v>
      </c>
      <c r="J28" s="18"/>
      <c r="K28" s="25">
        <f>+I28+G28+E28</f>
        <v>0.99999999999999989</v>
      </c>
      <c r="L28" s="24"/>
      <c r="M28" s="24"/>
      <c r="N28" s="8"/>
      <c r="O28" s="23"/>
    </row>
    <row r="29" spans="2:15" x14ac:dyDescent="0.2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2" spans="2:15" ht="15" customHeight="1" x14ac:dyDescent="0.25"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2:15" x14ac:dyDescent="0.25">
      <c r="B33" s="22"/>
      <c r="C33" s="187" t="s">
        <v>81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92"/>
    </row>
    <row r="34" spans="2:15" ht="15" customHeight="1" x14ac:dyDescent="0.25">
      <c r="B34" s="22"/>
      <c r="C34" s="188" t="str">
        <f>+CONCATENATE("Entre el 2009 y febrero del 2018, se ejecutaron y/o comprometieron  S/ ",FIXED(K49,1),"  millones en proyectos mediante obras por impuestos.")</f>
        <v>Entre el 2009 y febrero del 2018, se ejecutaron y/o comprometieron  S/ 204.7  millones en proyectos mediante obras por impuestos.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93"/>
    </row>
    <row r="35" spans="2:15" x14ac:dyDescent="0.25">
      <c r="B35" s="2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3"/>
    </row>
    <row r="36" spans="2:15" x14ac:dyDescent="0.25">
      <c r="B36" s="22"/>
      <c r="C36" s="218" t="s">
        <v>78</v>
      </c>
      <c r="D36" s="218"/>
      <c r="E36" s="218"/>
      <c r="F36" s="218"/>
      <c r="G36" s="218"/>
      <c r="H36" s="218"/>
      <c r="I36" s="218"/>
      <c r="J36" s="8"/>
      <c r="K36" s="8"/>
      <c r="L36" s="8"/>
      <c r="M36" s="8"/>
      <c r="N36" s="8"/>
      <c r="O36" s="23"/>
    </row>
    <row r="37" spans="2:15" x14ac:dyDescent="0.25">
      <c r="B37" s="22"/>
      <c r="C37" s="219" t="s">
        <v>5</v>
      </c>
      <c r="D37" s="219"/>
      <c r="E37" s="219"/>
      <c r="F37" s="219"/>
      <c r="G37" s="219"/>
      <c r="H37" s="219"/>
      <c r="I37" s="219"/>
      <c r="J37" s="9"/>
      <c r="K37" s="9"/>
      <c r="L37" s="9"/>
      <c r="M37" s="9"/>
      <c r="N37" s="9"/>
      <c r="O37" s="23"/>
    </row>
    <row r="38" spans="2:15" x14ac:dyDescent="0.25">
      <c r="B38" s="22"/>
      <c r="C38" s="190" t="s">
        <v>28</v>
      </c>
      <c r="D38" s="192" t="s">
        <v>29</v>
      </c>
      <c r="E38" s="192"/>
      <c r="F38" s="192"/>
      <c r="G38" s="193" t="s">
        <v>30</v>
      </c>
      <c r="H38" s="193"/>
      <c r="I38" s="193"/>
      <c r="J38" s="9"/>
      <c r="K38" s="192" t="s">
        <v>36</v>
      </c>
      <c r="L38" s="192"/>
      <c r="M38" s="192"/>
      <c r="N38" s="9"/>
      <c r="O38" s="23"/>
    </row>
    <row r="39" spans="2:15" x14ac:dyDescent="0.25">
      <c r="B39" s="22"/>
      <c r="C39" s="191"/>
      <c r="D39" s="44" t="s">
        <v>33</v>
      </c>
      <c r="E39" s="47" t="s">
        <v>37</v>
      </c>
      <c r="F39" s="47" t="s">
        <v>32</v>
      </c>
      <c r="G39" s="44" t="s">
        <v>33</v>
      </c>
      <c r="H39" s="47" t="s">
        <v>37</v>
      </c>
      <c r="I39" s="47" t="s">
        <v>32</v>
      </c>
      <c r="J39" s="9"/>
      <c r="K39" s="45" t="s">
        <v>34</v>
      </c>
      <c r="L39" s="47" t="s">
        <v>37</v>
      </c>
      <c r="M39" s="45" t="s">
        <v>35</v>
      </c>
      <c r="N39" s="126" t="s">
        <v>38</v>
      </c>
      <c r="O39" s="23"/>
    </row>
    <row r="40" spans="2:15" x14ac:dyDescent="0.25">
      <c r="B40" s="22"/>
      <c r="C40" s="46">
        <v>2009</v>
      </c>
      <c r="D40" s="49"/>
      <c r="E40" s="125"/>
      <c r="F40" s="52"/>
      <c r="G40" s="49"/>
      <c r="H40" s="125"/>
      <c r="I40" s="52"/>
      <c r="J40" s="9"/>
      <c r="K40" s="49">
        <f>+D40+G40</f>
        <v>0</v>
      </c>
      <c r="L40" s="51">
        <f>+E40+H40</f>
        <v>0</v>
      </c>
      <c r="M40" s="52">
        <f>+F40+I40</f>
        <v>0</v>
      </c>
      <c r="N40" s="127">
        <f t="shared" ref="N40:N49" si="4">+K40/$K$49</f>
        <v>0</v>
      </c>
      <c r="O40" s="23"/>
    </row>
    <row r="41" spans="2:15" x14ac:dyDescent="0.25">
      <c r="B41" s="22"/>
      <c r="C41" s="46">
        <v>2010</v>
      </c>
      <c r="D41" s="49"/>
      <c r="E41" s="125"/>
      <c r="F41" s="52"/>
      <c r="G41" s="49"/>
      <c r="H41" s="125"/>
      <c r="I41" s="52"/>
      <c r="J41" s="9"/>
      <c r="K41" s="49">
        <f t="shared" ref="K41:K48" si="5">+D41+G41</f>
        <v>0</v>
      </c>
      <c r="L41" s="51">
        <f t="shared" ref="L41:L48" si="6">+E41+H41</f>
        <v>0</v>
      </c>
      <c r="M41" s="52">
        <f t="shared" ref="M41:M48" si="7">+F41+I41</f>
        <v>0</v>
      </c>
      <c r="N41" s="127">
        <f t="shared" si="4"/>
        <v>0</v>
      </c>
      <c r="O41" s="23"/>
    </row>
    <row r="42" spans="2:15" x14ac:dyDescent="0.25">
      <c r="B42" s="22"/>
      <c r="C42" s="46">
        <v>2011</v>
      </c>
      <c r="D42" s="49"/>
      <c r="E42" s="125"/>
      <c r="F42" s="52"/>
      <c r="G42" s="49"/>
      <c r="H42" s="125"/>
      <c r="I42" s="52"/>
      <c r="J42" s="9"/>
      <c r="K42" s="49">
        <f t="shared" si="5"/>
        <v>0</v>
      </c>
      <c r="L42" s="51">
        <f t="shared" si="6"/>
        <v>0</v>
      </c>
      <c r="M42" s="52">
        <f t="shared" si="7"/>
        <v>0</v>
      </c>
      <c r="N42" s="127">
        <f t="shared" si="4"/>
        <v>0</v>
      </c>
      <c r="O42" s="23"/>
    </row>
    <row r="43" spans="2:15" x14ac:dyDescent="0.25">
      <c r="B43" s="22"/>
      <c r="C43" s="46">
        <v>2012</v>
      </c>
      <c r="D43" s="49">
        <v>9.3558389399999999</v>
      </c>
      <c r="E43" s="125">
        <v>1</v>
      </c>
      <c r="F43" s="52">
        <v>5253</v>
      </c>
      <c r="G43" s="49">
        <v>11.321043509999999</v>
      </c>
      <c r="H43" s="125">
        <v>1</v>
      </c>
      <c r="I43" s="52">
        <v>1200</v>
      </c>
      <c r="J43" s="9"/>
      <c r="K43" s="49">
        <f t="shared" si="5"/>
        <v>20.676882450000001</v>
      </c>
      <c r="L43" s="51">
        <f t="shared" si="6"/>
        <v>2</v>
      </c>
      <c r="M43" s="52">
        <f t="shared" si="7"/>
        <v>6453</v>
      </c>
      <c r="N43" s="127">
        <f t="shared" si="4"/>
        <v>0.10101581324991384</v>
      </c>
      <c r="O43" s="23"/>
    </row>
    <row r="44" spans="2:15" x14ac:dyDescent="0.25">
      <c r="B44" s="22"/>
      <c r="C44" s="46">
        <v>2013</v>
      </c>
      <c r="D44" s="49">
        <v>99.822497650000003</v>
      </c>
      <c r="E44" s="125">
        <v>1</v>
      </c>
      <c r="F44" s="52">
        <v>74616</v>
      </c>
      <c r="G44" s="49">
        <v>21.197173599999999</v>
      </c>
      <c r="H44" s="125">
        <v>4</v>
      </c>
      <c r="I44" s="52">
        <v>16268</v>
      </c>
      <c r="J44" s="9"/>
      <c r="K44" s="49">
        <f t="shared" si="5"/>
        <v>121.01967125</v>
      </c>
      <c r="L44" s="51">
        <f t="shared" si="6"/>
        <v>5</v>
      </c>
      <c r="M44" s="52">
        <f t="shared" si="7"/>
        <v>90884</v>
      </c>
      <c r="N44" s="127">
        <f t="shared" si="4"/>
        <v>0.59123518935302388</v>
      </c>
      <c r="O44" s="23"/>
    </row>
    <row r="45" spans="2:15" x14ac:dyDescent="0.25">
      <c r="B45" s="22"/>
      <c r="C45" s="46">
        <v>2014</v>
      </c>
      <c r="D45" s="49">
        <v>62.993007120000001</v>
      </c>
      <c r="E45" s="125">
        <v>1</v>
      </c>
      <c r="F45" s="52">
        <v>174859</v>
      </c>
      <c r="G45" s="49"/>
      <c r="H45" s="125"/>
      <c r="I45" s="52"/>
      <c r="J45" s="9"/>
      <c r="K45" s="49">
        <f t="shared" si="5"/>
        <v>62.993007120000001</v>
      </c>
      <c r="L45" s="51">
        <f t="shared" si="6"/>
        <v>1</v>
      </c>
      <c r="M45" s="52">
        <f t="shared" si="7"/>
        <v>174859</v>
      </c>
      <c r="N45" s="127">
        <f t="shared" si="4"/>
        <v>0.3077489973970623</v>
      </c>
      <c r="O45" s="23"/>
    </row>
    <row r="46" spans="2:15" x14ac:dyDescent="0.25">
      <c r="B46" s="22"/>
      <c r="C46" s="46">
        <v>2015</v>
      </c>
      <c r="D46" s="49"/>
      <c r="E46" s="125"/>
      <c r="F46" s="52"/>
      <c r="G46" s="49"/>
      <c r="H46" s="125"/>
      <c r="I46" s="52"/>
      <c r="J46" s="9"/>
      <c r="K46" s="49">
        <f t="shared" si="5"/>
        <v>0</v>
      </c>
      <c r="L46" s="51">
        <f t="shared" si="6"/>
        <v>0</v>
      </c>
      <c r="M46" s="52">
        <f t="shared" si="7"/>
        <v>0</v>
      </c>
      <c r="N46" s="127">
        <f t="shared" si="4"/>
        <v>0</v>
      </c>
      <c r="O46" s="23"/>
    </row>
    <row r="47" spans="2:15" x14ac:dyDescent="0.25">
      <c r="B47" s="22"/>
      <c r="C47" s="46">
        <v>2016</v>
      </c>
      <c r="D47" s="49"/>
      <c r="E47" s="125"/>
      <c r="F47" s="52"/>
      <c r="G47" s="49"/>
      <c r="H47" s="125"/>
      <c r="I47" s="52"/>
      <c r="J47" s="9"/>
      <c r="K47" s="49">
        <f t="shared" si="5"/>
        <v>0</v>
      </c>
      <c r="L47" s="51">
        <f t="shared" si="6"/>
        <v>0</v>
      </c>
      <c r="M47" s="52">
        <f t="shared" si="7"/>
        <v>0</v>
      </c>
      <c r="N47" s="127">
        <f t="shared" si="4"/>
        <v>0</v>
      </c>
      <c r="O47" s="23"/>
    </row>
    <row r="48" spans="2:15" x14ac:dyDescent="0.25">
      <c r="B48" s="22"/>
      <c r="C48" s="46">
        <v>2017</v>
      </c>
      <c r="D48" s="49"/>
      <c r="E48" s="125"/>
      <c r="F48" s="52"/>
      <c r="G48" s="49"/>
      <c r="H48" s="125"/>
      <c r="I48" s="52"/>
      <c r="J48" s="9"/>
      <c r="K48" s="49">
        <f t="shared" si="5"/>
        <v>0</v>
      </c>
      <c r="L48" s="51">
        <f t="shared" si="6"/>
        <v>0</v>
      </c>
      <c r="M48" s="52">
        <f t="shared" si="7"/>
        <v>0</v>
      </c>
      <c r="N48" s="127">
        <f t="shared" si="4"/>
        <v>0</v>
      </c>
      <c r="O48" s="23"/>
    </row>
    <row r="49" spans="2:15" x14ac:dyDescent="0.25">
      <c r="B49" s="22"/>
      <c r="C49" s="46" t="s">
        <v>31</v>
      </c>
      <c r="D49" s="50">
        <f t="shared" ref="D49:I49" si="8">SUM(D40:D48)</f>
        <v>172.17134371</v>
      </c>
      <c r="E49" s="48">
        <f t="shared" si="8"/>
        <v>3</v>
      </c>
      <c r="F49" s="53">
        <f t="shared" si="8"/>
        <v>254728</v>
      </c>
      <c r="G49" s="50">
        <f t="shared" si="8"/>
        <v>32.518217109999995</v>
      </c>
      <c r="H49" s="48">
        <f t="shared" si="8"/>
        <v>5</v>
      </c>
      <c r="I49" s="53">
        <f t="shared" si="8"/>
        <v>17468</v>
      </c>
      <c r="J49" s="9"/>
      <c r="K49" s="50">
        <f>SUM(K40:K48)</f>
        <v>204.68956082</v>
      </c>
      <c r="L49" s="48">
        <f>SUM(L40:L48)</f>
        <v>8</v>
      </c>
      <c r="M49" s="53">
        <f>SUM(M40:M48)</f>
        <v>272196</v>
      </c>
      <c r="N49" s="127">
        <f t="shared" si="4"/>
        <v>1</v>
      </c>
      <c r="O49" s="23"/>
    </row>
    <row r="50" spans="2:15" x14ac:dyDescent="0.25">
      <c r="B50" s="22"/>
      <c r="C50" s="194" t="s">
        <v>80</v>
      </c>
      <c r="D50" s="194"/>
      <c r="E50" s="194"/>
      <c r="F50" s="194"/>
      <c r="G50" s="194"/>
      <c r="H50" s="194"/>
      <c r="I50" s="194"/>
      <c r="J50" s="8"/>
      <c r="K50" s="8"/>
      <c r="L50" s="8"/>
      <c r="M50" s="8"/>
      <c r="N50" s="8"/>
      <c r="O50" s="23"/>
    </row>
    <row r="51" spans="2:15" x14ac:dyDescent="0.25">
      <c r="B51" s="22"/>
      <c r="C51" s="124" t="s">
        <v>79</v>
      </c>
      <c r="D51" s="8"/>
      <c r="E51" s="8"/>
      <c r="F51" s="8"/>
      <c r="G51" s="109"/>
      <c r="H51" s="109"/>
      <c r="I51" s="109"/>
      <c r="J51" s="8"/>
      <c r="K51" s="8"/>
      <c r="L51" s="8"/>
      <c r="M51" s="8"/>
      <c r="N51" s="8"/>
      <c r="O51" s="23"/>
    </row>
    <row r="52" spans="2:15" x14ac:dyDescent="0.25">
      <c r="B52" s="22"/>
      <c r="C52" s="8"/>
      <c r="D52" s="8"/>
      <c r="E52" s="8"/>
      <c r="F52" s="8"/>
      <c r="G52" s="108"/>
      <c r="H52" s="109"/>
      <c r="I52" s="109"/>
      <c r="J52" s="109"/>
      <c r="K52" s="8"/>
      <c r="L52" s="8"/>
      <c r="M52" s="8"/>
      <c r="N52" s="8"/>
      <c r="O52" s="23"/>
    </row>
    <row r="53" spans="2:15" x14ac:dyDescent="0.25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8"/>
    </row>
    <row r="56" spans="2:15" ht="15" customHeight="1" x14ac:dyDescent="0.25"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7"/>
    </row>
    <row r="57" spans="2:15" x14ac:dyDescent="0.25">
      <c r="B57" s="22"/>
      <c r="C57" s="187" t="s">
        <v>46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92"/>
    </row>
    <row r="58" spans="2:15" ht="15" customHeight="1" x14ac:dyDescent="0.25">
      <c r="B58" s="22"/>
      <c r="C58" s="188" t="str">
        <f>+CONCATENATE("Entre el 2009 y 2017, se ejecutaron y/o comprometieron  S/", FIXED(L83,1)," millones en proyectos mediante obras por impuestos. Entre las principales empresas que se comprometieron figuran: ",C63," con un compromiso de (",FIXED(M63*100,1),"%), seguido por el ",C64," (",FIXED(M64*100,1),"%)  y el ",C65," (",FIXED(M65*100,1),"%) entre las principales.")</f>
        <v>Entre el 2009 y 2017, se ejecutaron y/o comprometieron  S/204.7 millones en proyectos mediante obras por impuestos. Entre las principales empresas que se comprometieron figuran: Southern Peru Copper Corporation con un compromiso de (68.3%), seguido por el Inkabor S.A.C. (1.0%)  y el Southern - Yura S.A. - Interbank   (30.8%) entre las principales.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93"/>
    </row>
    <row r="59" spans="2:15" x14ac:dyDescent="0.25">
      <c r="B59" s="22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93"/>
    </row>
    <row r="60" spans="2:15" x14ac:dyDescent="0.25">
      <c r="B60" s="22"/>
      <c r="C60" s="189" t="s">
        <v>39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23"/>
    </row>
    <row r="61" spans="2:15" x14ac:dyDescent="0.25">
      <c r="B61" s="22"/>
      <c r="C61" s="9"/>
      <c r="D61" s="9"/>
      <c r="E61" s="9"/>
      <c r="F61" s="215" t="s">
        <v>40</v>
      </c>
      <c r="G61" s="215"/>
      <c r="H61" s="215"/>
      <c r="I61" s="215"/>
      <c r="J61" s="215"/>
      <c r="K61" s="215"/>
      <c r="L61" s="9"/>
      <c r="M61" s="9"/>
      <c r="N61" s="9"/>
      <c r="O61" s="23"/>
    </row>
    <row r="62" spans="2:15" x14ac:dyDescent="0.25">
      <c r="B62" s="22"/>
      <c r="C62" s="216" t="s">
        <v>41</v>
      </c>
      <c r="D62" s="217"/>
      <c r="E62" s="147">
        <v>2011</v>
      </c>
      <c r="F62" s="147">
        <v>2012</v>
      </c>
      <c r="G62" s="147">
        <v>2013</v>
      </c>
      <c r="H62" s="147">
        <v>2014</v>
      </c>
      <c r="I62" s="147">
        <v>2015</v>
      </c>
      <c r="J62" s="147">
        <v>2016</v>
      </c>
      <c r="K62" s="147">
        <v>2017</v>
      </c>
      <c r="L62" s="147" t="s">
        <v>20</v>
      </c>
      <c r="M62" s="147" t="s">
        <v>42</v>
      </c>
      <c r="N62" s="147" t="s">
        <v>45</v>
      </c>
      <c r="O62" s="23"/>
    </row>
    <row r="63" spans="2:15" x14ac:dyDescent="0.25">
      <c r="B63" s="22"/>
      <c r="C63" s="137" t="s">
        <v>107</v>
      </c>
      <c r="D63" s="138"/>
      <c r="E63" s="145">
        <v>0</v>
      </c>
      <c r="F63" s="145">
        <v>20.676882450000001</v>
      </c>
      <c r="G63" s="145">
        <v>119.06687125000001</v>
      </c>
      <c r="H63" s="145"/>
      <c r="I63" s="145"/>
      <c r="J63" s="145"/>
      <c r="K63" s="145"/>
      <c r="L63" s="145">
        <f>SUM(E63:K63)</f>
        <v>139.74375370000001</v>
      </c>
      <c r="M63" s="146">
        <f>+L63/$L$83</f>
        <v>0.68271070170934578</v>
      </c>
      <c r="N63" s="145">
        <v>96601</v>
      </c>
      <c r="O63" s="23"/>
    </row>
    <row r="64" spans="2:15" x14ac:dyDescent="0.25">
      <c r="B64" s="22"/>
      <c r="C64" s="137" t="s">
        <v>86</v>
      </c>
      <c r="D64" s="138"/>
      <c r="E64" s="145">
        <v>0</v>
      </c>
      <c r="F64" s="145"/>
      <c r="G64" s="145">
        <v>1.9528000000000001</v>
      </c>
      <c r="H64" s="145"/>
      <c r="I64" s="145"/>
      <c r="J64" s="145"/>
      <c r="K64" s="145"/>
      <c r="L64" s="145">
        <f>SUM(E64:K64)</f>
        <v>1.9528000000000001</v>
      </c>
      <c r="M64" s="146">
        <f>+L64/$L$83</f>
        <v>9.5403008935920006E-3</v>
      </c>
      <c r="N64" s="145">
        <v>736</v>
      </c>
      <c r="O64" s="23"/>
    </row>
    <row r="65" spans="2:15" x14ac:dyDescent="0.25">
      <c r="B65" s="22"/>
      <c r="C65" s="137" t="s">
        <v>106</v>
      </c>
      <c r="D65" s="138"/>
      <c r="E65" s="145">
        <v>0</v>
      </c>
      <c r="F65" s="145"/>
      <c r="G65" s="145"/>
      <c r="H65" s="145">
        <v>62.993007120000001</v>
      </c>
      <c r="I65" s="145"/>
      <c r="J65" s="145"/>
      <c r="K65" s="145"/>
      <c r="L65" s="145">
        <f>SUM(E65:K65)</f>
        <v>62.993007120000001</v>
      </c>
      <c r="M65" s="146">
        <f>+L65/$L$83</f>
        <v>0.3077489973970623</v>
      </c>
      <c r="N65" s="145">
        <v>174859</v>
      </c>
      <c r="O65" s="23"/>
    </row>
    <row r="66" spans="2:15" x14ac:dyDescent="0.25">
      <c r="B66" s="22"/>
      <c r="C66" s="116"/>
      <c r="D66" s="117"/>
      <c r="E66" s="113"/>
      <c r="F66" s="113"/>
      <c r="G66" s="113"/>
      <c r="H66" s="113"/>
      <c r="I66" s="113"/>
      <c r="J66" s="113"/>
      <c r="K66" s="113"/>
      <c r="L66" s="143">
        <f t="shared" ref="L66:L70" si="9">SUM(E66:K66)</f>
        <v>0</v>
      </c>
      <c r="M66" s="144">
        <f t="shared" ref="M66:M70" si="10">+L66/$L$83</f>
        <v>0</v>
      </c>
      <c r="N66" s="113"/>
      <c r="O66" s="23"/>
    </row>
    <row r="67" spans="2:15" x14ac:dyDescent="0.25">
      <c r="B67" s="22"/>
      <c r="C67" s="116"/>
      <c r="D67" s="117"/>
      <c r="E67" s="113"/>
      <c r="F67" s="113"/>
      <c r="G67" s="113"/>
      <c r="H67" s="113"/>
      <c r="I67" s="113"/>
      <c r="J67" s="113"/>
      <c r="K67" s="113"/>
      <c r="L67" s="143">
        <f t="shared" si="9"/>
        <v>0</v>
      </c>
      <c r="M67" s="144">
        <f t="shared" si="10"/>
        <v>0</v>
      </c>
      <c r="N67" s="113"/>
      <c r="O67" s="23"/>
    </row>
    <row r="68" spans="2:15" x14ac:dyDescent="0.25">
      <c r="B68" s="22"/>
      <c r="C68" s="116"/>
      <c r="D68" s="117"/>
      <c r="E68" s="113"/>
      <c r="F68" s="113"/>
      <c r="G68" s="113"/>
      <c r="H68" s="113"/>
      <c r="I68" s="113"/>
      <c r="J68" s="113"/>
      <c r="K68" s="113"/>
      <c r="L68" s="143">
        <f t="shared" si="9"/>
        <v>0</v>
      </c>
      <c r="M68" s="144">
        <f t="shared" si="10"/>
        <v>0</v>
      </c>
      <c r="N68" s="113"/>
      <c r="O68" s="23"/>
    </row>
    <row r="69" spans="2:15" x14ac:dyDescent="0.25">
      <c r="B69" s="22"/>
      <c r="C69" s="116"/>
      <c r="D69" s="117"/>
      <c r="E69" s="113"/>
      <c r="F69" s="113"/>
      <c r="G69" s="113"/>
      <c r="H69" s="113"/>
      <c r="I69" s="113"/>
      <c r="J69" s="113"/>
      <c r="K69" s="113"/>
      <c r="L69" s="143">
        <f t="shared" si="9"/>
        <v>0</v>
      </c>
      <c r="M69" s="144">
        <f t="shared" si="10"/>
        <v>0</v>
      </c>
      <c r="N69" s="113"/>
      <c r="O69" s="23"/>
    </row>
    <row r="70" spans="2:15" x14ac:dyDescent="0.25">
      <c r="B70" s="22"/>
      <c r="C70" s="228"/>
      <c r="D70" s="229"/>
      <c r="E70" s="113"/>
      <c r="F70" s="113"/>
      <c r="G70" s="113"/>
      <c r="H70" s="113"/>
      <c r="I70" s="113"/>
      <c r="J70" s="113"/>
      <c r="K70" s="113"/>
      <c r="L70" s="143">
        <f t="shared" si="9"/>
        <v>0</v>
      </c>
      <c r="M70" s="144">
        <f t="shared" si="10"/>
        <v>0</v>
      </c>
      <c r="N70" s="113"/>
      <c r="O70" s="23"/>
    </row>
    <row r="71" spans="2:15" x14ac:dyDescent="0.25">
      <c r="B71" s="22"/>
      <c r="C71" s="228"/>
      <c r="D71" s="229"/>
      <c r="E71" s="113"/>
      <c r="F71" s="113"/>
      <c r="G71" s="113"/>
      <c r="H71" s="113"/>
      <c r="I71" s="113"/>
      <c r="J71" s="113"/>
      <c r="K71" s="113"/>
      <c r="L71" s="143">
        <f t="shared" ref="L71:L82" si="11">SUM(E71:K71)</f>
        <v>0</v>
      </c>
      <c r="M71" s="144">
        <f t="shared" ref="M71:M83" si="12">+L71/$L$83</f>
        <v>0</v>
      </c>
      <c r="N71" s="113"/>
      <c r="O71" s="23"/>
    </row>
    <row r="72" spans="2:15" x14ac:dyDescent="0.25">
      <c r="B72" s="22"/>
      <c r="C72" s="228"/>
      <c r="D72" s="229"/>
      <c r="E72" s="113"/>
      <c r="F72" s="113"/>
      <c r="G72" s="113"/>
      <c r="H72" s="113"/>
      <c r="I72" s="113"/>
      <c r="J72" s="113"/>
      <c r="K72" s="113"/>
      <c r="L72" s="143">
        <f t="shared" si="11"/>
        <v>0</v>
      </c>
      <c r="M72" s="144">
        <f t="shared" si="12"/>
        <v>0</v>
      </c>
      <c r="N72" s="113"/>
      <c r="O72" s="23"/>
    </row>
    <row r="73" spans="2:15" x14ac:dyDescent="0.25">
      <c r="B73" s="22"/>
      <c r="C73" s="228"/>
      <c r="D73" s="229"/>
      <c r="E73" s="113"/>
      <c r="F73" s="113"/>
      <c r="G73" s="113"/>
      <c r="H73" s="113"/>
      <c r="I73" s="113"/>
      <c r="J73" s="113"/>
      <c r="K73" s="113"/>
      <c r="L73" s="143">
        <f t="shared" si="11"/>
        <v>0</v>
      </c>
      <c r="M73" s="144">
        <f t="shared" si="12"/>
        <v>0</v>
      </c>
      <c r="N73" s="113"/>
      <c r="O73" s="23"/>
    </row>
    <row r="74" spans="2:15" x14ac:dyDescent="0.25">
      <c r="B74" s="22"/>
      <c r="C74" s="228"/>
      <c r="D74" s="229"/>
      <c r="E74" s="113"/>
      <c r="F74" s="113"/>
      <c r="G74" s="113"/>
      <c r="H74" s="113"/>
      <c r="I74" s="113"/>
      <c r="J74" s="113"/>
      <c r="K74" s="113"/>
      <c r="L74" s="143">
        <f t="shared" si="11"/>
        <v>0</v>
      </c>
      <c r="M74" s="144">
        <f t="shared" si="12"/>
        <v>0</v>
      </c>
      <c r="N74" s="113"/>
      <c r="O74" s="23"/>
    </row>
    <row r="75" spans="2:15" x14ac:dyDescent="0.25">
      <c r="B75" s="22"/>
      <c r="C75" s="228"/>
      <c r="D75" s="229"/>
      <c r="E75" s="113"/>
      <c r="F75" s="113"/>
      <c r="G75" s="113"/>
      <c r="H75" s="113"/>
      <c r="I75" s="113"/>
      <c r="J75" s="113"/>
      <c r="K75" s="113"/>
      <c r="L75" s="143">
        <f t="shared" si="11"/>
        <v>0</v>
      </c>
      <c r="M75" s="144">
        <f t="shared" si="12"/>
        <v>0</v>
      </c>
      <c r="N75" s="113"/>
      <c r="O75" s="23"/>
    </row>
    <row r="76" spans="2:15" x14ac:dyDescent="0.25">
      <c r="B76" s="22"/>
      <c r="C76" s="228"/>
      <c r="D76" s="229"/>
      <c r="E76" s="113"/>
      <c r="F76" s="113"/>
      <c r="G76" s="113"/>
      <c r="H76" s="113"/>
      <c r="I76" s="113"/>
      <c r="J76" s="113"/>
      <c r="K76" s="113"/>
      <c r="L76" s="143">
        <f t="shared" si="11"/>
        <v>0</v>
      </c>
      <c r="M76" s="144">
        <f t="shared" si="12"/>
        <v>0</v>
      </c>
      <c r="N76" s="113"/>
      <c r="O76" s="23"/>
    </row>
    <row r="77" spans="2:15" x14ac:dyDescent="0.25">
      <c r="B77" s="22"/>
      <c r="C77" s="228"/>
      <c r="D77" s="229"/>
      <c r="E77" s="113"/>
      <c r="F77" s="113"/>
      <c r="G77" s="113"/>
      <c r="H77" s="113"/>
      <c r="I77" s="113"/>
      <c r="J77" s="113"/>
      <c r="K77" s="113"/>
      <c r="L77" s="143">
        <f t="shared" si="11"/>
        <v>0</v>
      </c>
      <c r="M77" s="144">
        <f t="shared" si="12"/>
        <v>0</v>
      </c>
      <c r="N77" s="113"/>
      <c r="O77" s="23"/>
    </row>
    <row r="78" spans="2:15" x14ac:dyDescent="0.25">
      <c r="B78" s="22"/>
      <c r="C78" s="228"/>
      <c r="D78" s="229"/>
      <c r="E78" s="113"/>
      <c r="F78" s="113"/>
      <c r="G78" s="113"/>
      <c r="H78" s="113"/>
      <c r="I78" s="113"/>
      <c r="J78" s="113"/>
      <c r="K78" s="113"/>
      <c r="L78" s="143">
        <f t="shared" si="11"/>
        <v>0</v>
      </c>
      <c r="M78" s="144">
        <f t="shared" si="12"/>
        <v>0</v>
      </c>
      <c r="N78" s="113"/>
      <c r="O78" s="23"/>
    </row>
    <row r="79" spans="2:15" x14ac:dyDescent="0.25">
      <c r="B79" s="22"/>
      <c r="C79" s="228"/>
      <c r="D79" s="229"/>
      <c r="E79" s="113"/>
      <c r="F79" s="113"/>
      <c r="G79" s="113"/>
      <c r="H79" s="113"/>
      <c r="I79" s="113"/>
      <c r="J79" s="113"/>
      <c r="K79" s="113"/>
      <c r="L79" s="143">
        <f t="shared" si="11"/>
        <v>0</v>
      </c>
      <c r="M79" s="144">
        <f t="shared" si="12"/>
        <v>0</v>
      </c>
      <c r="N79" s="113"/>
      <c r="O79" s="23"/>
    </row>
    <row r="80" spans="2:15" x14ac:dyDescent="0.25">
      <c r="B80" s="22"/>
      <c r="C80" s="228"/>
      <c r="D80" s="229"/>
      <c r="E80" s="113"/>
      <c r="F80" s="113"/>
      <c r="G80" s="113"/>
      <c r="H80" s="113"/>
      <c r="I80" s="113"/>
      <c r="J80" s="113"/>
      <c r="K80" s="113"/>
      <c r="L80" s="143">
        <f t="shared" si="11"/>
        <v>0</v>
      </c>
      <c r="M80" s="144">
        <f t="shared" si="12"/>
        <v>0</v>
      </c>
      <c r="N80" s="113"/>
      <c r="O80" s="23"/>
    </row>
    <row r="81" spans="2:15" x14ac:dyDescent="0.25">
      <c r="B81" s="22"/>
      <c r="C81" s="228"/>
      <c r="D81" s="229"/>
      <c r="E81" s="113"/>
      <c r="F81" s="113"/>
      <c r="G81" s="113"/>
      <c r="H81" s="113"/>
      <c r="I81" s="113"/>
      <c r="J81" s="113"/>
      <c r="K81" s="113"/>
      <c r="L81" s="143">
        <f t="shared" si="11"/>
        <v>0</v>
      </c>
      <c r="M81" s="144">
        <f t="shared" si="12"/>
        <v>0</v>
      </c>
      <c r="N81" s="113"/>
      <c r="O81" s="23"/>
    </row>
    <row r="82" spans="2:15" x14ac:dyDescent="0.25">
      <c r="B82" s="22"/>
      <c r="C82" s="228"/>
      <c r="D82" s="229"/>
      <c r="E82" s="113"/>
      <c r="F82" s="113"/>
      <c r="G82" s="113"/>
      <c r="H82" s="113"/>
      <c r="I82" s="113"/>
      <c r="J82" s="113"/>
      <c r="K82" s="113"/>
      <c r="L82" s="143">
        <f t="shared" si="11"/>
        <v>0</v>
      </c>
      <c r="M82" s="144">
        <f t="shared" si="12"/>
        <v>0</v>
      </c>
      <c r="N82" s="113"/>
      <c r="O82" s="23"/>
    </row>
    <row r="83" spans="2:15" x14ac:dyDescent="0.25">
      <c r="B83" s="22"/>
      <c r="C83" s="224" t="s">
        <v>20</v>
      </c>
      <c r="D83" s="224"/>
      <c r="E83" s="139">
        <f>SUM(E63:E82)</f>
        <v>0</v>
      </c>
      <c r="F83" s="139">
        <f>SUM(F63:F82)</f>
        <v>20.676882450000001</v>
      </c>
      <c r="G83" s="139">
        <f>SUM(G63:G82)</f>
        <v>121.01967125</v>
      </c>
      <c r="H83" s="139">
        <f>SUM(H63:H82)</f>
        <v>62.993007120000001</v>
      </c>
      <c r="I83" s="139">
        <f t="shared" ref="I83:K83" si="13">SUM(I63:I82)</f>
        <v>0</v>
      </c>
      <c r="J83" s="139">
        <f t="shared" si="13"/>
        <v>0</v>
      </c>
      <c r="K83" s="139">
        <f t="shared" si="13"/>
        <v>0</v>
      </c>
      <c r="L83" s="139">
        <f>SUM(L63:L82)</f>
        <v>204.68956082</v>
      </c>
      <c r="M83" s="140">
        <f t="shared" si="12"/>
        <v>1</v>
      </c>
      <c r="N83" s="139">
        <f>SUM(N63:N82)</f>
        <v>272196</v>
      </c>
      <c r="O83" s="23"/>
    </row>
    <row r="84" spans="2:15" x14ac:dyDescent="0.25">
      <c r="B84" s="22"/>
      <c r="C84" s="214" t="s">
        <v>92</v>
      </c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3"/>
    </row>
    <row r="85" spans="2:15" x14ac:dyDescent="0.25">
      <c r="B85" s="22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23"/>
    </row>
    <row r="86" spans="2:15" x14ac:dyDescent="0.25">
      <c r="B86" s="26"/>
      <c r="C86" s="27"/>
      <c r="D86" s="27"/>
      <c r="E86" s="115"/>
      <c r="F86" s="115"/>
      <c r="G86" s="115"/>
      <c r="H86" s="115"/>
      <c r="I86" s="115"/>
      <c r="J86" s="115"/>
      <c r="K86" s="27"/>
      <c r="L86" s="27"/>
      <c r="M86" s="27"/>
      <c r="N86" s="27"/>
      <c r="O86" s="28"/>
    </row>
  </sheetData>
  <sortState ref="C63:N65">
    <sortCondition descending="1" ref="L63:L65"/>
  </sortState>
  <mergeCells count="42">
    <mergeCell ref="M13:M14"/>
    <mergeCell ref="C25:D25"/>
    <mergeCell ref="C26:M26"/>
    <mergeCell ref="B1:O2"/>
    <mergeCell ref="C7:N7"/>
    <mergeCell ref="C8:N9"/>
    <mergeCell ref="C11:M11"/>
    <mergeCell ref="D12:L12"/>
    <mergeCell ref="C13:D14"/>
    <mergeCell ref="E13:F13"/>
    <mergeCell ref="G13:H13"/>
    <mergeCell ref="I13:J13"/>
    <mergeCell ref="K13:L13"/>
    <mergeCell ref="C33:N33"/>
    <mergeCell ref="C34:N34"/>
    <mergeCell ref="C36:I36"/>
    <mergeCell ref="C37:I37"/>
    <mergeCell ref="C38:C39"/>
    <mergeCell ref="D38:F38"/>
    <mergeCell ref="G38:I38"/>
    <mergeCell ref="K38:M38"/>
    <mergeCell ref="C70:D70"/>
    <mergeCell ref="C71:D71"/>
    <mergeCell ref="C62:D62"/>
    <mergeCell ref="C50:I50"/>
    <mergeCell ref="C57:N57"/>
    <mergeCell ref="C58:N59"/>
    <mergeCell ref="F61:K61"/>
    <mergeCell ref="C60:N60"/>
    <mergeCell ref="C72:D72"/>
    <mergeCell ref="C73:D73"/>
    <mergeCell ref="C74:D74"/>
    <mergeCell ref="C75:D75"/>
    <mergeCell ref="C76:D76"/>
    <mergeCell ref="C82:D82"/>
    <mergeCell ref="C83:D83"/>
    <mergeCell ref="C84:N84"/>
    <mergeCell ref="C77:D77"/>
    <mergeCell ref="C78:D78"/>
    <mergeCell ref="C79:D79"/>
    <mergeCell ref="C80:D80"/>
    <mergeCell ref="C81:D8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51" t="s">
        <v>148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2:15" ht="15" customHeight="1" x14ac:dyDescent="0.25"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2:15" x14ac:dyDescent="0.25">
      <c r="B3" s="10" t="str">
        <f>+C7</f>
        <v>1. Inversión ejecutada Mediante Obras por Impuestos por sectores, 2009-2018*</v>
      </c>
      <c r="C3" s="5"/>
      <c r="D3" s="5"/>
      <c r="E3" s="5"/>
      <c r="F3" s="5"/>
      <c r="G3" s="5"/>
      <c r="H3" s="10"/>
      <c r="I3" s="11" t="str">
        <f>+C57</f>
        <v>3. Principales Empresas que financian proyectos mediante Obras por Impuestos</v>
      </c>
      <c r="J3" s="11"/>
      <c r="K3" s="11"/>
      <c r="L3" s="11"/>
      <c r="M3" s="10"/>
      <c r="N3" s="12"/>
      <c r="O3" s="12"/>
    </row>
    <row r="4" spans="2:15" x14ac:dyDescent="0.25">
      <c r="B4" s="10" t="str">
        <f>+C33</f>
        <v>2. Inversión ejecutada en Obras por Impuestos por años según estado del proyecto, 2009-2018*</v>
      </c>
      <c r="C4" s="5"/>
      <c r="D4" s="5"/>
      <c r="E4" s="5"/>
      <c r="F4" s="5"/>
      <c r="G4" s="5"/>
      <c r="H4" s="10"/>
      <c r="I4" s="11"/>
      <c r="J4" s="11"/>
      <c r="K4" s="11"/>
      <c r="L4" s="11"/>
      <c r="M4" s="10"/>
      <c r="N4" s="12"/>
      <c r="O4" s="12"/>
    </row>
    <row r="5" spans="2:15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x14ac:dyDescent="0.25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2:15" x14ac:dyDescent="0.25">
      <c r="B7" s="22"/>
      <c r="C7" s="204" t="s">
        <v>76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3"/>
    </row>
    <row r="8" spans="2:15" ht="15" customHeight="1" x14ac:dyDescent="0.25">
      <c r="B8" s="22"/>
      <c r="C8" s="188" t="str">
        <f>+CONCATENATE("Entre los años 2009-2018 en la región  se han adjudicado ",+L25," proyectos, atendiendo a ",+FIXED(M25,1)," beneficiarios directos mediante obras por impuestos. El monto total invertido fue de S/ ",+FIXED(K25)," millones de los cuales el ",+FIXED(E28*100,1),"% ha sido mediante el Gobierno Nacional, el ",+FIXED(G28*100,1),"% por el Gobierno Regional. y el ",FIXED(I28*100,1),"% por los Gobiernos Regionales en conjunto")</f>
        <v>Entre los años 2009-2018 en la región  se han adjudicado 4 proyectos, atendiendo a 103,313.0 beneficiarios directos mediante obras por impuestos. El monto total invertido fue de S/ 117.95 millones de los cuales el 9.6% ha sido mediante el Gobierno Nacional, el 80.6% por el Gobierno Regional. y el 9.8% por los Gobiernos Regionales en conjunto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23"/>
    </row>
    <row r="9" spans="2:15" ht="15" customHeight="1" x14ac:dyDescent="0.25">
      <c r="B9" s="22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23"/>
    </row>
    <row r="10" spans="2:15" x14ac:dyDescent="0.25">
      <c r="B10" s="2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3"/>
    </row>
    <row r="11" spans="2:15" x14ac:dyDescent="0.25">
      <c r="B11" s="22"/>
      <c r="C11" s="205" t="s">
        <v>71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13"/>
      <c r="O11" s="23"/>
    </row>
    <row r="12" spans="2:15" ht="15" customHeight="1" x14ac:dyDescent="0.25">
      <c r="B12" s="22"/>
      <c r="C12" s="40"/>
      <c r="D12" s="206" t="s">
        <v>5</v>
      </c>
      <c r="E12" s="206"/>
      <c r="F12" s="206"/>
      <c r="G12" s="206"/>
      <c r="H12" s="206"/>
      <c r="I12" s="206"/>
      <c r="J12" s="206"/>
      <c r="K12" s="206"/>
      <c r="L12" s="206"/>
      <c r="M12" s="40"/>
      <c r="N12" s="13"/>
      <c r="O12" s="23"/>
    </row>
    <row r="13" spans="2:15" x14ac:dyDescent="0.25">
      <c r="B13" s="22"/>
      <c r="C13" s="207" t="s">
        <v>6</v>
      </c>
      <c r="D13" s="207"/>
      <c r="E13" s="207" t="s">
        <v>7</v>
      </c>
      <c r="F13" s="207"/>
      <c r="G13" s="207" t="s">
        <v>8</v>
      </c>
      <c r="H13" s="207"/>
      <c r="I13" s="207" t="s">
        <v>9</v>
      </c>
      <c r="J13" s="207"/>
      <c r="K13" s="207" t="s">
        <v>10</v>
      </c>
      <c r="L13" s="207"/>
      <c r="M13" s="208" t="s">
        <v>11</v>
      </c>
      <c r="N13" s="13"/>
      <c r="O13" s="23"/>
    </row>
    <row r="14" spans="2:15" x14ac:dyDescent="0.25">
      <c r="B14" s="22"/>
      <c r="C14" s="207"/>
      <c r="D14" s="207"/>
      <c r="E14" s="39" t="s">
        <v>12</v>
      </c>
      <c r="F14" s="39" t="s">
        <v>13</v>
      </c>
      <c r="G14" s="39" t="s">
        <v>12</v>
      </c>
      <c r="H14" s="39" t="s">
        <v>13</v>
      </c>
      <c r="I14" s="39" t="s">
        <v>12</v>
      </c>
      <c r="J14" s="39" t="s">
        <v>13</v>
      </c>
      <c r="K14" s="39" t="s">
        <v>12</v>
      </c>
      <c r="L14" s="39" t="s">
        <v>13</v>
      </c>
      <c r="M14" s="208"/>
      <c r="N14" s="13"/>
      <c r="O14" s="23"/>
    </row>
    <row r="15" spans="2:15" x14ac:dyDescent="0.25">
      <c r="B15" s="22"/>
      <c r="C15" s="29" t="s">
        <v>1</v>
      </c>
      <c r="D15" s="30"/>
      <c r="E15" s="31"/>
      <c r="F15" s="32"/>
      <c r="G15" s="31">
        <v>95.118238950000006</v>
      </c>
      <c r="H15" s="32">
        <v>1</v>
      </c>
      <c r="I15" s="31"/>
      <c r="J15" s="32"/>
      <c r="K15" s="33">
        <f t="shared" ref="K15:L17" si="0">+E15+G15+I15</f>
        <v>95.118238950000006</v>
      </c>
      <c r="L15" s="34">
        <f t="shared" si="0"/>
        <v>1</v>
      </c>
      <c r="M15" s="35">
        <v>73946</v>
      </c>
      <c r="N15" s="43">
        <f t="shared" ref="N15:N24" si="1">+K15/$K$25</f>
        <v>0.80641547575665362</v>
      </c>
      <c r="O15" s="23"/>
    </row>
    <row r="16" spans="2:15" x14ac:dyDescent="0.25">
      <c r="B16" s="22"/>
      <c r="C16" s="29" t="s">
        <v>18</v>
      </c>
      <c r="D16" s="30"/>
      <c r="E16" s="31">
        <v>11.272353900000001</v>
      </c>
      <c r="F16" s="32">
        <v>1</v>
      </c>
      <c r="G16" s="31"/>
      <c r="H16" s="32"/>
      <c r="I16" s="31">
        <v>5.9367874499999997</v>
      </c>
      <c r="J16" s="32">
        <v>1</v>
      </c>
      <c r="K16" s="33">
        <f t="shared" si="0"/>
        <v>17.209141349999999</v>
      </c>
      <c r="L16" s="34">
        <f t="shared" si="0"/>
        <v>2</v>
      </c>
      <c r="M16" s="35">
        <v>3225</v>
      </c>
      <c r="N16" s="43">
        <f t="shared" si="1"/>
        <v>0.14589965144769693</v>
      </c>
      <c r="O16" s="23"/>
    </row>
    <row r="17" spans="2:15" x14ac:dyDescent="0.25">
      <c r="B17" s="22"/>
      <c r="C17" s="29" t="s">
        <v>16</v>
      </c>
      <c r="D17" s="30"/>
      <c r="E17" s="31"/>
      <c r="F17" s="32"/>
      <c r="G17" s="31"/>
      <c r="H17" s="32"/>
      <c r="I17" s="31">
        <v>5.6245214299999997</v>
      </c>
      <c r="J17" s="32">
        <v>1</v>
      </c>
      <c r="K17" s="33">
        <f t="shared" si="0"/>
        <v>5.6245214299999997</v>
      </c>
      <c r="L17" s="34">
        <f t="shared" si="0"/>
        <v>1</v>
      </c>
      <c r="M17" s="35">
        <v>26142</v>
      </c>
      <c r="N17" s="43">
        <f t="shared" si="1"/>
        <v>4.7684872795649494E-2</v>
      </c>
      <c r="O17" s="23"/>
    </row>
    <row r="18" spans="2:15" x14ac:dyDescent="0.25">
      <c r="B18" s="22"/>
      <c r="C18" s="29"/>
      <c r="D18" s="30"/>
      <c r="E18" s="31"/>
      <c r="F18" s="32"/>
      <c r="G18" s="31"/>
      <c r="H18" s="32"/>
      <c r="I18" s="31"/>
      <c r="J18" s="32"/>
      <c r="K18" s="33">
        <f t="shared" ref="K18:K24" si="2">+E18+G18+I18</f>
        <v>0</v>
      </c>
      <c r="L18" s="34">
        <f t="shared" ref="L18:L24" si="3">+F18+H18+J18</f>
        <v>0</v>
      </c>
      <c r="M18" s="35"/>
      <c r="N18" s="43">
        <f t="shared" si="1"/>
        <v>0</v>
      </c>
      <c r="O18" s="23"/>
    </row>
    <row r="19" spans="2:15" x14ac:dyDescent="0.25">
      <c r="B19" s="22"/>
      <c r="C19" s="29"/>
      <c r="D19" s="30"/>
      <c r="E19" s="31"/>
      <c r="F19" s="32"/>
      <c r="G19" s="31"/>
      <c r="H19" s="32"/>
      <c r="I19" s="31"/>
      <c r="J19" s="32"/>
      <c r="K19" s="33">
        <f t="shared" si="2"/>
        <v>0</v>
      </c>
      <c r="L19" s="34">
        <f t="shared" si="3"/>
        <v>0</v>
      </c>
      <c r="M19" s="35"/>
      <c r="N19" s="43">
        <f t="shared" si="1"/>
        <v>0</v>
      </c>
      <c r="O19" s="23"/>
    </row>
    <row r="20" spans="2:15" x14ac:dyDescent="0.25">
      <c r="B20" s="22"/>
      <c r="C20" s="29"/>
      <c r="D20" s="30"/>
      <c r="E20" s="31"/>
      <c r="F20" s="32"/>
      <c r="G20" s="31"/>
      <c r="H20" s="32"/>
      <c r="I20" s="31"/>
      <c r="J20" s="32"/>
      <c r="K20" s="33">
        <f t="shared" si="2"/>
        <v>0</v>
      </c>
      <c r="L20" s="34">
        <f t="shared" si="3"/>
        <v>0</v>
      </c>
      <c r="M20" s="35"/>
      <c r="N20" s="43">
        <f t="shared" si="1"/>
        <v>0</v>
      </c>
      <c r="O20" s="23"/>
    </row>
    <row r="21" spans="2:15" x14ac:dyDescent="0.25">
      <c r="B21" s="22"/>
      <c r="C21" s="29"/>
      <c r="D21" s="30"/>
      <c r="E21" s="31"/>
      <c r="F21" s="32"/>
      <c r="G21" s="31"/>
      <c r="H21" s="32"/>
      <c r="I21" s="31"/>
      <c r="J21" s="32"/>
      <c r="K21" s="33">
        <f t="shared" si="2"/>
        <v>0</v>
      </c>
      <c r="L21" s="34">
        <f t="shared" si="3"/>
        <v>0</v>
      </c>
      <c r="M21" s="35"/>
      <c r="N21" s="43">
        <f t="shared" si="1"/>
        <v>0</v>
      </c>
      <c r="O21" s="23"/>
    </row>
    <row r="22" spans="2:15" ht="15" customHeight="1" x14ac:dyDescent="0.25">
      <c r="B22" s="22"/>
      <c r="C22" s="29"/>
      <c r="D22" s="30"/>
      <c r="E22" s="31"/>
      <c r="F22" s="32"/>
      <c r="G22" s="31"/>
      <c r="H22" s="32"/>
      <c r="I22" s="31"/>
      <c r="J22" s="32"/>
      <c r="K22" s="33">
        <f t="shared" si="2"/>
        <v>0</v>
      </c>
      <c r="L22" s="34">
        <f t="shared" si="3"/>
        <v>0</v>
      </c>
      <c r="M22" s="35"/>
      <c r="N22" s="43">
        <f t="shared" si="1"/>
        <v>0</v>
      </c>
      <c r="O22" s="23"/>
    </row>
    <row r="23" spans="2:15" x14ac:dyDescent="0.25">
      <c r="B23" s="22"/>
      <c r="C23" s="29"/>
      <c r="D23" s="30"/>
      <c r="E23" s="31"/>
      <c r="F23" s="32"/>
      <c r="G23" s="31"/>
      <c r="H23" s="32"/>
      <c r="I23" s="31"/>
      <c r="J23" s="32"/>
      <c r="K23" s="33">
        <f t="shared" si="2"/>
        <v>0</v>
      </c>
      <c r="L23" s="34">
        <f t="shared" si="3"/>
        <v>0</v>
      </c>
      <c r="M23" s="35"/>
      <c r="N23" s="43">
        <f t="shared" si="1"/>
        <v>0</v>
      </c>
      <c r="O23" s="23"/>
    </row>
    <row r="24" spans="2:15" x14ac:dyDescent="0.25">
      <c r="B24" s="22"/>
      <c r="C24" s="29"/>
      <c r="D24" s="30"/>
      <c r="E24" s="31"/>
      <c r="F24" s="32"/>
      <c r="G24" s="31"/>
      <c r="H24" s="32"/>
      <c r="I24" s="31"/>
      <c r="J24" s="32"/>
      <c r="K24" s="33">
        <f t="shared" si="2"/>
        <v>0</v>
      </c>
      <c r="L24" s="34">
        <f t="shared" si="3"/>
        <v>0</v>
      </c>
      <c r="M24" s="35"/>
      <c r="N24" s="43">
        <f t="shared" si="1"/>
        <v>0</v>
      </c>
      <c r="O24" s="23"/>
    </row>
    <row r="25" spans="2:15" x14ac:dyDescent="0.25">
      <c r="B25" s="22"/>
      <c r="C25" s="226" t="s">
        <v>20</v>
      </c>
      <c r="D25" s="226"/>
      <c r="E25" s="36">
        <f t="shared" ref="E25:M25" si="4">SUM(E15:E24)</f>
        <v>11.272353900000001</v>
      </c>
      <c r="F25" s="37">
        <f t="shared" si="4"/>
        <v>1</v>
      </c>
      <c r="G25" s="36">
        <f t="shared" si="4"/>
        <v>95.118238950000006</v>
      </c>
      <c r="H25" s="37">
        <f t="shared" si="4"/>
        <v>1</v>
      </c>
      <c r="I25" s="36">
        <f t="shared" si="4"/>
        <v>11.561308879999999</v>
      </c>
      <c r="J25" s="37">
        <f t="shared" si="4"/>
        <v>2</v>
      </c>
      <c r="K25" s="36">
        <f t="shared" si="4"/>
        <v>117.95190173</v>
      </c>
      <c r="L25" s="37">
        <f t="shared" si="4"/>
        <v>4</v>
      </c>
      <c r="M25" s="38">
        <f t="shared" si="4"/>
        <v>103313</v>
      </c>
      <c r="N25" s="43">
        <f t="shared" ref="N25" si="5">+K25/$K$25</f>
        <v>1</v>
      </c>
      <c r="O25" s="23"/>
    </row>
    <row r="26" spans="2:15" x14ac:dyDescent="0.25">
      <c r="B26" s="22"/>
      <c r="C26" s="227" t="s">
        <v>72</v>
      </c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13"/>
      <c r="O26" s="23"/>
    </row>
    <row r="27" spans="2:15" x14ac:dyDescent="0.25">
      <c r="B27" s="2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3"/>
    </row>
    <row r="28" spans="2:15" x14ac:dyDescent="0.25">
      <c r="B28" s="22"/>
      <c r="C28" s="24"/>
      <c r="D28" s="24"/>
      <c r="E28" s="16">
        <f>+E25/K25</f>
        <v>9.5567377334900394E-2</v>
      </c>
      <c r="F28" s="17"/>
      <c r="G28" s="16">
        <f>+G25/K25</f>
        <v>0.80641547575665362</v>
      </c>
      <c r="H28" s="18"/>
      <c r="I28" s="16">
        <f>+I25/K25</f>
        <v>9.8017146908446026E-2</v>
      </c>
      <c r="J28" s="18"/>
      <c r="K28" s="25">
        <f>+I28+G28+E28</f>
        <v>1</v>
      </c>
      <c r="L28" s="24"/>
      <c r="M28" s="24"/>
      <c r="N28" s="8"/>
      <c r="O28" s="23"/>
    </row>
    <row r="29" spans="2:15" x14ac:dyDescent="0.2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2" spans="2:15" ht="15" customHeight="1" x14ac:dyDescent="0.25"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2:15" x14ac:dyDescent="0.25">
      <c r="B33" s="22"/>
      <c r="C33" s="187" t="s">
        <v>81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92"/>
    </row>
    <row r="34" spans="2:15" ht="15" customHeight="1" x14ac:dyDescent="0.25">
      <c r="B34" s="22"/>
      <c r="C34" s="188" t="str">
        <f>+CONCATENATE("Entre el 2009 y febrero del 2018, se ejecutaron y/o comprometieron  S/ ",FIXED(K49,1),"  millones en proyectos mediante obras por impuestos.")</f>
        <v>Entre el 2009 y febrero del 2018, se ejecutaron y/o comprometieron  S/ 118.0  millones en proyectos mediante obras por impuestos.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93"/>
    </row>
    <row r="35" spans="2:15" x14ac:dyDescent="0.25">
      <c r="B35" s="2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3"/>
    </row>
    <row r="36" spans="2:15" x14ac:dyDescent="0.25">
      <c r="B36" s="22"/>
      <c r="C36" s="218" t="s">
        <v>78</v>
      </c>
      <c r="D36" s="218"/>
      <c r="E36" s="218"/>
      <c r="F36" s="218"/>
      <c r="G36" s="218"/>
      <c r="H36" s="218"/>
      <c r="I36" s="218"/>
      <c r="J36" s="8"/>
      <c r="K36" s="8"/>
      <c r="L36" s="8"/>
      <c r="M36" s="8"/>
      <c r="N36" s="8"/>
      <c r="O36" s="23"/>
    </row>
    <row r="37" spans="2:15" x14ac:dyDescent="0.25">
      <c r="B37" s="22"/>
      <c r="C37" s="219" t="s">
        <v>5</v>
      </c>
      <c r="D37" s="219"/>
      <c r="E37" s="219"/>
      <c r="F37" s="219"/>
      <c r="G37" s="219"/>
      <c r="H37" s="219"/>
      <c r="I37" s="219"/>
      <c r="J37" s="9"/>
      <c r="K37" s="9"/>
      <c r="L37" s="9"/>
      <c r="M37" s="9"/>
      <c r="N37" s="9"/>
      <c r="O37" s="23"/>
    </row>
    <row r="38" spans="2:15" x14ac:dyDescent="0.25">
      <c r="B38" s="22"/>
      <c r="C38" s="190" t="s">
        <v>28</v>
      </c>
      <c r="D38" s="192" t="s">
        <v>29</v>
      </c>
      <c r="E38" s="192"/>
      <c r="F38" s="192"/>
      <c r="G38" s="193" t="s">
        <v>30</v>
      </c>
      <c r="H38" s="193"/>
      <c r="I38" s="193"/>
      <c r="J38" s="9"/>
      <c r="K38" s="192" t="s">
        <v>36</v>
      </c>
      <c r="L38" s="192"/>
      <c r="M38" s="192"/>
      <c r="N38" s="9"/>
      <c r="O38" s="23"/>
    </row>
    <row r="39" spans="2:15" x14ac:dyDescent="0.25">
      <c r="B39" s="22"/>
      <c r="C39" s="191"/>
      <c r="D39" s="44" t="s">
        <v>33</v>
      </c>
      <c r="E39" s="47" t="s">
        <v>37</v>
      </c>
      <c r="F39" s="47" t="s">
        <v>32</v>
      </c>
      <c r="G39" s="44" t="s">
        <v>33</v>
      </c>
      <c r="H39" s="47" t="s">
        <v>37</v>
      </c>
      <c r="I39" s="47" t="s">
        <v>32</v>
      </c>
      <c r="J39" s="9"/>
      <c r="K39" s="45" t="s">
        <v>34</v>
      </c>
      <c r="L39" s="47" t="s">
        <v>37</v>
      </c>
      <c r="M39" s="45" t="s">
        <v>35</v>
      </c>
      <c r="N39" s="126" t="s">
        <v>38</v>
      </c>
      <c r="O39" s="23"/>
    </row>
    <row r="40" spans="2:15" x14ac:dyDescent="0.25">
      <c r="B40" s="22"/>
      <c r="C40" s="46">
        <v>2009</v>
      </c>
      <c r="D40" s="49"/>
      <c r="E40" s="125"/>
      <c r="F40" s="52"/>
      <c r="G40" s="49"/>
      <c r="H40" s="125"/>
      <c r="I40" s="52"/>
      <c r="J40" s="9"/>
      <c r="K40" s="49">
        <f>+D40+G40</f>
        <v>0</v>
      </c>
      <c r="L40" s="51">
        <f>+E40+H40</f>
        <v>0</v>
      </c>
      <c r="M40" s="52">
        <f>+F40+I40</f>
        <v>0</v>
      </c>
      <c r="N40" s="127">
        <f t="shared" ref="N40:N49" si="6">+K40/$K$49</f>
        <v>0</v>
      </c>
      <c r="O40" s="23"/>
    </row>
    <row r="41" spans="2:15" x14ac:dyDescent="0.25">
      <c r="B41" s="22"/>
      <c r="C41" s="46">
        <v>2010</v>
      </c>
      <c r="D41" s="49"/>
      <c r="E41" s="125"/>
      <c r="F41" s="52"/>
      <c r="G41" s="49"/>
      <c r="H41" s="125"/>
      <c r="I41" s="52"/>
      <c r="J41" s="9"/>
      <c r="K41" s="49">
        <f t="shared" ref="K41:K48" si="7">+D41+G41</f>
        <v>0</v>
      </c>
      <c r="L41" s="51">
        <f t="shared" ref="L41:L48" si="8">+E41+H41</f>
        <v>0</v>
      </c>
      <c r="M41" s="52">
        <f t="shared" ref="M41:M48" si="9">+F41+I41</f>
        <v>0</v>
      </c>
      <c r="N41" s="127">
        <f t="shared" si="6"/>
        <v>0</v>
      </c>
      <c r="O41" s="23"/>
    </row>
    <row r="42" spans="2:15" x14ac:dyDescent="0.25">
      <c r="B42" s="22"/>
      <c r="C42" s="46">
        <v>2011</v>
      </c>
      <c r="D42" s="49">
        <v>5.6245214299999997</v>
      </c>
      <c r="E42" s="125">
        <v>1</v>
      </c>
      <c r="F42" s="52">
        <v>26142</v>
      </c>
      <c r="G42" s="49"/>
      <c r="H42" s="125"/>
      <c r="I42" s="52"/>
      <c r="J42" s="9"/>
      <c r="K42" s="49">
        <f t="shared" si="7"/>
        <v>5.6245214299999997</v>
      </c>
      <c r="L42" s="51">
        <f t="shared" si="8"/>
        <v>1</v>
      </c>
      <c r="M42" s="52">
        <f t="shared" si="9"/>
        <v>26142</v>
      </c>
      <c r="N42" s="127">
        <f t="shared" si="6"/>
        <v>4.7684872795649494E-2</v>
      </c>
      <c r="O42" s="23"/>
    </row>
    <row r="43" spans="2:15" x14ac:dyDescent="0.25">
      <c r="B43" s="22"/>
      <c r="C43" s="46">
        <v>2012</v>
      </c>
      <c r="D43" s="49"/>
      <c r="E43" s="125"/>
      <c r="F43" s="52"/>
      <c r="G43" s="49"/>
      <c r="H43" s="125"/>
      <c r="I43" s="52"/>
      <c r="J43" s="9"/>
      <c r="K43" s="49">
        <f t="shared" si="7"/>
        <v>0</v>
      </c>
      <c r="L43" s="51">
        <f t="shared" si="8"/>
        <v>0</v>
      </c>
      <c r="M43" s="52">
        <f t="shared" si="9"/>
        <v>0</v>
      </c>
      <c r="N43" s="127">
        <f t="shared" si="6"/>
        <v>0</v>
      </c>
      <c r="O43" s="23"/>
    </row>
    <row r="44" spans="2:15" x14ac:dyDescent="0.25">
      <c r="B44" s="22"/>
      <c r="C44" s="46">
        <v>2013</v>
      </c>
      <c r="D44" s="49">
        <v>95.118238950000006</v>
      </c>
      <c r="E44" s="125">
        <v>1</v>
      </c>
      <c r="F44" s="52">
        <v>73946</v>
      </c>
      <c r="G44" s="49"/>
      <c r="H44" s="125"/>
      <c r="I44" s="52"/>
      <c r="J44" s="9"/>
      <c r="K44" s="49">
        <f t="shared" si="7"/>
        <v>95.118238950000006</v>
      </c>
      <c r="L44" s="51">
        <f t="shared" si="8"/>
        <v>1</v>
      </c>
      <c r="M44" s="52">
        <f t="shared" si="9"/>
        <v>73946</v>
      </c>
      <c r="N44" s="127">
        <f t="shared" si="6"/>
        <v>0.80641547575665362</v>
      </c>
      <c r="O44" s="23"/>
    </row>
    <row r="45" spans="2:15" x14ac:dyDescent="0.25">
      <c r="B45" s="22"/>
      <c r="C45" s="46">
        <v>2014</v>
      </c>
      <c r="D45" s="49"/>
      <c r="E45" s="125"/>
      <c r="F45" s="52"/>
      <c r="G45" s="49"/>
      <c r="H45" s="125"/>
      <c r="I45" s="52"/>
      <c r="J45" s="9"/>
      <c r="K45" s="49">
        <f t="shared" si="7"/>
        <v>0</v>
      </c>
      <c r="L45" s="51">
        <f t="shared" si="8"/>
        <v>0</v>
      </c>
      <c r="M45" s="52">
        <f t="shared" si="9"/>
        <v>0</v>
      </c>
      <c r="N45" s="127">
        <f t="shared" si="6"/>
        <v>0</v>
      </c>
      <c r="O45" s="23"/>
    </row>
    <row r="46" spans="2:15" x14ac:dyDescent="0.25">
      <c r="B46" s="22"/>
      <c r="C46" s="46">
        <v>2015</v>
      </c>
      <c r="D46" s="49"/>
      <c r="E46" s="125"/>
      <c r="F46" s="52"/>
      <c r="G46" s="49">
        <v>5.9367874499999997</v>
      </c>
      <c r="H46" s="125">
        <v>1</v>
      </c>
      <c r="I46" s="52">
        <v>692</v>
      </c>
      <c r="J46" s="9"/>
      <c r="K46" s="49">
        <f t="shared" si="7"/>
        <v>5.9367874499999997</v>
      </c>
      <c r="L46" s="51">
        <f t="shared" si="8"/>
        <v>1</v>
      </c>
      <c r="M46" s="52">
        <f t="shared" si="9"/>
        <v>692</v>
      </c>
      <c r="N46" s="127">
        <f t="shared" si="6"/>
        <v>5.0332274112796532E-2</v>
      </c>
      <c r="O46" s="23"/>
    </row>
    <row r="47" spans="2:15" x14ac:dyDescent="0.25">
      <c r="B47" s="22"/>
      <c r="C47" s="46">
        <v>2016</v>
      </c>
      <c r="D47" s="49"/>
      <c r="E47" s="125"/>
      <c r="F47" s="52"/>
      <c r="G47" s="49"/>
      <c r="H47" s="125"/>
      <c r="I47" s="52"/>
      <c r="J47" s="9"/>
      <c r="K47" s="49">
        <f t="shared" si="7"/>
        <v>0</v>
      </c>
      <c r="L47" s="51">
        <f t="shared" si="8"/>
        <v>0</v>
      </c>
      <c r="M47" s="52">
        <f t="shared" si="9"/>
        <v>0</v>
      </c>
      <c r="N47" s="127">
        <f t="shared" si="6"/>
        <v>0</v>
      </c>
      <c r="O47" s="23"/>
    </row>
    <row r="48" spans="2:15" x14ac:dyDescent="0.25">
      <c r="B48" s="22"/>
      <c r="C48" s="46">
        <v>2017</v>
      </c>
      <c r="D48" s="49">
        <v>11.272353900000001</v>
      </c>
      <c r="E48" s="125">
        <v>1</v>
      </c>
      <c r="F48" s="52">
        <v>2533</v>
      </c>
      <c r="G48" s="49"/>
      <c r="H48" s="125"/>
      <c r="I48" s="52"/>
      <c r="J48" s="9"/>
      <c r="K48" s="49">
        <f t="shared" si="7"/>
        <v>11.272353900000001</v>
      </c>
      <c r="L48" s="51">
        <f t="shared" si="8"/>
        <v>1</v>
      </c>
      <c r="M48" s="52">
        <f t="shared" si="9"/>
        <v>2533</v>
      </c>
      <c r="N48" s="127">
        <f t="shared" si="6"/>
        <v>9.5567377334900394E-2</v>
      </c>
      <c r="O48" s="23"/>
    </row>
    <row r="49" spans="2:15" x14ac:dyDescent="0.25">
      <c r="B49" s="22"/>
      <c r="C49" s="46" t="s">
        <v>31</v>
      </c>
      <c r="D49" s="50">
        <f t="shared" ref="D49:I49" si="10">SUM(D40:D48)</f>
        <v>112.01511428000001</v>
      </c>
      <c r="E49" s="48">
        <f t="shared" si="10"/>
        <v>3</v>
      </c>
      <c r="F49" s="53">
        <f t="shared" si="10"/>
        <v>102621</v>
      </c>
      <c r="G49" s="50">
        <f t="shared" si="10"/>
        <v>5.9367874499999997</v>
      </c>
      <c r="H49" s="48">
        <f t="shared" si="10"/>
        <v>1</v>
      </c>
      <c r="I49" s="53">
        <f t="shared" si="10"/>
        <v>692</v>
      </c>
      <c r="J49" s="9"/>
      <c r="K49" s="50">
        <f>SUM(K40:K48)</f>
        <v>117.95190173</v>
      </c>
      <c r="L49" s="48">
        <f>SUM(L40:L48)</f>
        <v>4</v>
      </c>
      <c r="M49" s="53">
        <f>SUM(M40:M48)</f>
        <v>103313</v>
      </c>
      <c r="N49" s="127">
        <f t="shared" si="6"/>
        <v>1</v>
      </c>
      <c r="O49" s="23"/>
    </row>
    <row r="50" spans="2:15" x14ac:dyDescent="0.25">
      <c r="B50" s="22"/>
      <c r="C50" s="194" t="s">
        <v>80</v>
      </c>
      <c r="D50" s="194"/>
      <c r="E50" s="194"/>
      <c r="F50" s="194"/>
      <c r="G50" s="194"/>
      <c r="H50" s="194"/>
      <c r="I50" s="194"/>
      <c r="J50" s="8"/>
      <c r="K50" s="8"/>
      <c r="L50" s="8"/>
      <c r="M50" s="8"/>
      <c r="N50" s="8"/>
      <c r="O50" s="23"/>
    </row>
    <row r="51" spans="2:15" x14ac:dyDescent="0.25">
      <c r="B51" s="22"/>
      <c r="C51" s="124" t="s">
        <v>79</v>
      </c>
      <c r="D51" s="8"/>
      <c r="E51" s="8"/>
      <c r="F51" s="8"/>
      <c r="G51" s="109"/>
      <c r="H51" s="109"/>
      <c r="I51" s="109"/>
      <c r="J51" s="8"/>
      <c r="K51" s="8"/>
      <c r="L51" s="8"/>
      <c r="M51" s="8"/>
      <c r="N51" s="8"/>
      <c r="O51" s="23"/>
    </row>
    <row r="52" spans="2:15" x14ac:dyDescent="0.25">
      <c r="B52" s="22"/>
      <c r="C52" s="8"/>
      <c r="D52" s="8"/>
      <c r="E52" s="8"/>
      <c r="F52" s="8"/>
      <c r="G52" s="108"/>
      <c r="H52" s="109"/>
      <c r="I52" s="109"/>
      <c r="J52" s="109"/>
      <c r="K52" s="8"/>
      <c r="L52" s="8"/>
      <c r="M52" s="8"/>
      <c r="N52" s="8"/>
      <c r="O52" s="23"/>
    </row>
    <row r="53" spans="2:15" x14ac:dyDescent="0.25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8"/>
    </row>
    <row r="56" spans="2:15" ht="15" customHeight="1" x14ac:dyDescent="0.25"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7"/>
    </row>
    <row r="57" spans="2:15" x14ac:dyDescent="0.25">
      <c r="B57" s="22"/>
      <c r="C57" s="187" t="s">
        <v>46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92"/>
    </row>
    <row r="58" spans="2:15" x14ac:dyDescent="0.25">
      <c r="B58" s="22"/>
      <c r="C58" s="188" t="str">
        <f>+CONCATENATE("Entre el 2009 y 2017, se ejecutaron y/o comprometieron  S/", FIXED(L83,1)," millones en proyectos mediante obras por impuestos. Entre las principales empresas que se comprometieron figuran: ",C63," con un compromiso de (",FIXED(M63*100,1),"%), seguido por el ",C64," (",FIXED(M64*100,1),"%)  y el ",C65," (",FIXED(M65*100,1),"%) entre las principales.")</f>
        <v>Entre el 2009 y 2017, se ejecutaron y/o comprometieron  S/118.0 millones en proyectos mediante obras por impuestos. Entre las principales empresas que se comprometieron figuran: Telefónica, BCP y Pacífico con un compromiso de (80.6%), seguido por el Minsur S.A.  (14.6%)  y el Telefónica del Perú S.A.A. (4.8%) entre las principales.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93"/>
    </row>
    <row r="59" spans="2:15" x14ac:dyDescent="0.25">
      <c r="B59" s="22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93"/>
    </row>
    <row r="60" spans="2:15" x14ac:dyDescent="0.25">
      <c r="B60" s="22"/>
      <c r="C60" s="189" t="s">
        <v>39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23"/>
    </row>
    <row r="61" spans="2:15" x14ac:dyDescent="0.25">
      <c r="B61" s="22"/>
      <c r="C61" s="9"/>
      <c r="D61" s="9"/>
      <c r="E61" s="9"/>
      <c r="F61" s="215" t="s">
        <v>40</v>
      </c>
      <c r="G61" s="215"/>
      <c r="H61" s="215"/>
      <c r="I61" s="215"/>
      <c r="J61" s="215"/>
      <c r="K61" s="215"/>
      <c r="L61" s="9"/>
      <c r="M61" s="9"/>
      <c r="N61" s="9"/>
      <c r="O61" s="23"/>
    </row>
    <row r="62" spans="2:15" x14ac:dyDescent="0.25">
      <c r="B62" s="22"/>
      <c r="C62" s="216" t="s">
        <v>41</v>
      </c>
      <c r="D62" s="217"/>
      <c r="E62" s="147">
        <v>2011</v>
      </c>
      <c r="F62" s="147">
        <v>2012</v>
      </c>
      <c r="G62" s="147">
        <v>2013</v>
      </c>
      <c r="H62" s="147">
        <v>2014</v>
      </c>
      <c r="I62" s="147">
        <v>2015</v>
      </c>
      <c r="J62" s="147">
        <v>2016</v>
      </c>
      <c r="K62" s="147">
        <v>2017</v>
      </c>
      <c r="L62" s="147" t="s">
        <v>20</v>
      </c>
      <c r="M62" s="147" t="s">
        <v>42</v>
      </c>
      <c r="N62" s="147" t="s">
        <v>45</v>
      </c>
      <c r="O62" s="23"/>
    </row>
    <row r="63" spans="2:15" x14ac:dyDescent="0.25">
      <c r="B63" s="22"/>
      <c r="C63" s="137" t="s">
        <v>109</v>
      </c>
      <c r="D63" s="138"/>
      <c r="E63" s="139"/>
      <c r="F63" s="139"/>
      <c r="G63" s="139">
        <v>95.118238950000006</v>
      </c>
      <c r="H63" s="139"/>
      <c r="I63" s="139"/>
      <c r="J63" s="139"/>
      <c r="K63" s="139"/>
      <c r="L63" s="139">
        <f>SUM(E63:K63)</f>
        <v>95.118238950000006</v>
      </c>
      <c r="M63" s="140">
        <f>+L63/$L$83</f>
        <v>0.80641547575665362</v>
      </c>
      <c r="N63" s="139">
        <v>73946</v>
      </c>
      <c r="O63" s="23"/>
    </row>
    <row r="64" spans="2:15" x14ac:dyDescent="0.25">
      <c r="B64" s="22"/>
      <c r="C64" s="137" t="s">
        <v>108</v>
      </c>
      <c r="D64" s="138"/>
      <c r="E64" s="139"/>
      <c r="F64" s="139"/>
      <c r="G64" s="139"/>
      <c r="H64" s="139"/>
      <c r="I64" s="139">
        <v>5.9367874499999997</v>
      </c>
      <c r="J64" s="139"/>
      <c r="K64" s="139">
        <v>11.272353900000001</v>
      </c>
      <c r="L64" s="139">
        <f>SUM(E64:K64)</f>
        <v>17.209141349999999</v>
      </c>
      <c r="M64" s="140">
        <f>+L64/$L$83</f>
        <v>0.14589965144769693</v>
      </c>
      <c r="N64" s="139">
        <v>3225</v>
      </c>
      <c r="O64" s="23"/>
    </row>
    <row r="65" spans="2:15" x14ac:dyDescent="0.25">
      <c r="B65" s="22"/>
      <c r="C65" s="137" t="s">
        <v>48</v>
      </c>
      <c r="D65" s="138"/>
      <c r="E65" s="139">
        <v>5.6245214299999997</v>
      </c>
      <c r="F65" s="139"/>
      <c r="G65" s="139"/>
      <c r="H65" s="139"/>
      <c r="I65" s="139"/>
      <c r="J65" s="139"/>
      <c r="K65" s="139"/>
      <c r="L65" s="139">
        <f>SUM(E65:K65)</f>
        <v>5.6245214299999997</v>
      </c>
      <c r="M65" s="140">
        <f>+L65/$L$83</f>
        <v>4.7684872795649494E-2</v>
      </c>
      <c r="N65" s="139">
        <v>26142</v>
      </c>
      <c r="O65" s="23"/>
    </row>
    <row r="66" spans="2:15" x14ac:dyDescent="0.25">
      <c r="B66" s="22"/>
      <c r="C66" s="141"/>
      <c r="D66" s="142"/>
      <c r="E66" s="143"/>
      <c r="F66" s="143"/>
      <c r="G66" s="143"/>
      <c r="H66" s="143"/>
      <c r="I66" s="143"/>
      <c r="J66" s="143"/>
      <c r="K66" s="143"/>
      <c r="L66" s="143">
        <f t="shared" ref="L66:L74" si="11">SUM(E66:K66)</f>
        <v>0</v>
      </c>
      <c r="M66" s="144">
        <f t="shared" ref="M66:M74" si="12">+L66/$L$83</f>
        <v>0</v>
      </c>
      <c r="N66" s="143"/>
      <c r="O66" s="23"/>
    </row>
    <row r="67" spans="2:15" x14ac:dyDescent="0.25">
      <c r="B67" s="22"/>
      <c r="C67" s="141"/>
      <c r="D67" s="142"/>
      <c r="E67" s="143"/>
      <c r="F67" s="143"/>
      <c r="G67" s="143"/>
      <c r="H67" s="143"/>
      <c r="I67" s="143"/>
      <c r="J67" s="143"/>
      <c r="K67" s="143"/>
      <c r="L67" s="143">
        <f t="shared" si="11"/>
        <v>0</v>
      </c>
      <c r="M67" s="144">
        <f t="shared" si="12"/>
        <v>0</v>
      </c>
      <c r="N67" s="143"/>
      <c r="O67" s="23"/>
    </row>
    <row r="68" spans="2:15" x14ac:dyDescent="0.25">
      <c r="B68" s="22"/>
      <c r="C68" s="141"/>
      <c r="D68" s="142"/>
      <c r="E68" s="143"/>
      <c r="F68" s="143"/>
      <c r="G68" s="143"/>
      <c r="H68" s="143"/>
      <c r="I68" s="143"/>
      <c r="J68" s="143"/>
      <c r="K68" s="143"/>
      <c r="L68" s="143">
        <f t="shared" si="11"/>
        <v>0</v>
      </c>
      <c r="M68" s="144">
        <f t="shared" si="12"/>
        <v>0</v>
      </c>
      <c r="N68" s="143"/>
      <c r="O68" s="23"/>
    </row>
    <row r="69" spans="2:15" x14ac:dyDescent="0.25">
      <c r="B69" s="22"/>
      <c r="C69" s="141"/>
      <c r="D69" s="142"/>
      <c r="E69" s="143"/>
      <c r="F69" s="143"/>
      <c r="G69" s="143"/>
      <c r="H69" s="143"/>
      <c r="I69" s="143"/>
      <c r="J69" s="143"/>
      <c r="K69" s="143"/>
      <c r="L69" s="143">
        <f t="shared" si="11"/>
        <v>0</v>
      </c>
      <c r="M69" s="144">
        <f t="shared" si="12"/>
        <v>0</v>
      </c>
      <c r="N69" s="143"/>
      <c r="O69" s="23"/>
    </row>
    <row r="70" spans="2:15" x14ac:dyDescent="0.25">
      <c r="B70" s="22"/>
      <c r="C70" s="141"/>
      <c r="D70" s="142"/>
      <c r="E70" s="143"/>
      <c r="F70" s="143"/>
      <c r="G70" s="143"/>
      <c r="H70" s="143"/>
      <c r="I70" s="143"/>
      <c r="J70" s="143"/>
      <c r="K70" s="143"/>
      <c r="L70" s="143">
        <f t="shared" si="11"/>
        <v>0</v>
      </c>
      <c r="M70" s="144">
        <f t="shared" si="12"/>
        <v>0</v>
      </c>
      <c r="N70" s="143"/>
      <c r="O70" s="23"/>
    </row>
    <row r="71" spans="2:15" x14ac:dyDescent="0.25">
      <c r="B71" s="22"/>
      <c r="C71" s="141"/>
      <c r="D71" s="142"/>
      <c r="E71" s="143"/>
      <c r="F71" s="143"/>
      <c r="G71" s="143"/>
      <c r="H71" s="143"/>
      <c r="I71" s="143"/>
      <c r="J71" s="143"/>
      <c r="K71" s="143"/>
      <c r="L71" s="143">
        <f t="shared" si="11"/>
        <v>0</v>
      </c>
      <c r="M71" s="144">
        <f t="shared" si="12"/>
        <v>0</v>
      </c>
      <c r="N71" s="143"/>
      <c r="O71" s="23"/>
    </row>
    <row r="72" spans="2:15" x14ac:dyDescent="0.25">
      <c r="B72" s="22"/>
      <c r="C72" s="141"/>
      <c r="D72" s="142"/>
      <c r="E72" s="143"/>
      <c r="F72" s="143"/>
      <c r="G72" s="143"/>
      <c r="H72" s="143"/>
      <c r="I72" s="143"/>
      <c r="J72" s="143"/>
      <c r="K72" s="143"/>
      <c r="L72" s="143">
        <f t="shared" si="11"/>
        <v>0</v>
      </c>
      <c r="M72" s="144">
        <f t="shared" si="12"/>
        <v>0</v>
      </c>
      <c r="N72" s="143"/>
      <c r="O72" s="23"/>
    </row>
    <row r="73" spans="2:15" x14ac:dyDescent="0.25">
      <c r="B73" s="22"/>
      <c r="C73" s="141"/>
      <c r="D73" s="142"/>
      <c r="E73" s="143"/>
      <c r="F73" s="143"/>
      <c r="G73" s="143"/>
      <c r="H73" s="143"/>
      <c r="I73" s="143"/>
      <c r="J73" s="143"/>
      <c r="K73" s="143"/>
      <c r="L73" s="143">
        <f t="shared" si="11"/>
        <v>0</v>
      </c>
      <c r="M73" s="144">
        <f t="shared" si="12"/>
        <v>0</v>
      </c>
      <c r="N73" s="143"/>
      <c r="O73" s="23"/>
    </row>
    <row r="74" spans="2:15" x14ac:dyDescent="0.25">
      <c r="B74" s="22"/>
      <c r="C74" s="141"/>
      <c r="D74" s="142"/>
      <c r="E74" s="143"/>
      <c r="F74" s="143"/>
      <c r="G74" s="143"/>
      <c r="H74" s="143"/>
      <c r="I74" s="143"/>
      <c r="J74" s="143"/>
      <c r="K74" s="143"/>
      <c r="L74" s="143">
        <f t="shared" si="11"/>
        <v>0</v>
      </c>
      <c r="M74" s="144">
        <f t="shared" si="12"/>
        <v>0</v>
      </c>
      <c r="N74" s="143"/>
      <c r="O74" s="23"/>
    </row>
    <row r="75" spans="2:15" x14ac:dyDescent="0.25">
      <c r="B75" s="22"/>
      <c r="C75" s="141"/>
      <c r="D75" s="142"/>
      <c r="E75" s="143"/>
      <c r="F75" s="143"/>
      <c r="G75" s="143"/>
      <c r="H75" s="143"/>
      <c r="I75" s="143"/>
      <c r="J75" s="143"/>
      <c r="K75" s="143"/>
      <c r="L75" s="143">
        <f t="shared" ref="L75:L82" si="13">SUM(E75:K75)</f>
        <v>0</v>
      </c>
      <c r="M75" s="144">
        <f t="shared" ref="M75:M83" si="14">+L75/$L$83</f>
        <v>0</v>
      </c>
      <c r="N75" s="143"/>
      <c r="O75" s="23"/>
    </row>
    <row r="76" spans="2:15" x14ac:dyDescent="0.25">
      <c r="B76" s="22"/>
      <c r="C76" s="248"/>
      <c r="D76" s="249"/>
      <c r="E76" s="143"/>
      <c r="F76" s="143"/>
      <c r="G76" s="143"/>
      <c r="H76" s="143"/>
      <c r="I76" s="143"/>
      <c r="J76" s="143"/>
      <c r="K76" s="143"/>
      <c r="L76" s="143">
        <f t="shared" si="13"/>
        <v>0</v>
      </c>
      <c r="M76" s="144">
        <f t="shared" si="14"/>
        <v>0</v>
      </c>
      <c r="N76" s="143"/>
      <c r="O76" s="23"/>
    </row>
    <row r="77" spans="2:15" x14ac:dyDescent="0.25">
      <c r="B77" s="22"/>
      <c r="C77" s="248"/>
      <c r="D77" s="249"/>
      <c r="E77" s="143"/>
      <c r="F77" s="143"/>
      <c r="G77" s="143"/>
      <c r="H77" s="143"/>
      <c r="I77" s="143"/>
      <c r="J77" s="143"/>
      <c r="K77" s="143"/>
      <c r="L77" s="143">
        <f t="shared" si="13"/>
        <v>0</v>
      </c>
      <c r="M77" s="144">
        <f t="shared" si="14"/>
        <v>0</v>
      </c>
      <c r="N77" s="143"/>
      <c r="O77" s="23"/>
    </row>
    <row r="78" spans="2:15" x14ac:dyDescent="0.25">
      <c r="B78" s="22"/>
      <c r="C78" s="248"/>
      <c r="D78" s="249"/>
      <c r="E78" s="143"/>
      <c r="F78" s="143"/>
      <c r="G78" s="143"/>
      <c r="H78" s="143"/>
      <c r="I78" s="143"/>
      <c r="J78" s="143"/>
      <c r="K78" s="143"/>
      <c r="L78" s="143">
        <f t="shared" si="13"/>
        <v>0</v>
      </c>
      <c r="M78" s="144">
        <f t="shared" si="14"/>
        <v>0</v>
      </c>
      <c r="N78" s="143"/>
      <c r="O78" s="23"/>
    </row>
    <row r="79" spans="2:15" x14ac:dyDescent="0.25">
      <c r="B79" s="22"/>
      <c r="C79" s="248"/>
      <c r="D79" s="249"/>
      <c r="E79" s="143"/>
      <c r="F79" s="143"/>
      <c r="G79" s="143"/>
      <c r="H79" s="143"/>
      <c r="I79" s="143"/>
      <c r="J79" s="143"/>
      <c r="K79" s="143"/>
      <c r="L79" s="143">
        <f t="shared" si="13"/>
        <v>0</v>
      </c>
      <c r="M79" s="144">
        <f t="shared" si="14"/>
        <v>0</v>
      </c>
      <c r="N79" s="143"/>
      <c r="O79" s="23"/>
    </row>
    <row r="80" spans="2:15" x14ac:dyDescent="0.25">
      <c r="B80" s="22"/>
      <c r="C80" s="248"/>
      <c r="D80" s="249"/>
      <c r="E80" s="143"/>
      <c r="F80" s="143"/>
      <c r="G80" s="143"/>
      <c r="H80" s="143"/>
      <c r="I80" s="143"/>
      <c r="J80" s="143"/>
      <c r="K80" s="143"/>
      <c r="L80" s="143">
        <f t="shared" si="13"/>
        <v>0</v>
      </c>
      <c r="M80" s="144">
        <f t="shared" si="14"/>
        <v>0</v>
      </c>
      <c r="N80" s="143"/>
      <c r="O80" s="23"/>
    </row>
    <row r="81" spans="2:15" x14ac:dyDescent="0.25">
      <c r="B81" s="22"/>
      <c r="C81" s="248"/>
      <c r="D81" s="249"/>
      <c r="E81" s="143"/>
      <c r="F81" s="143"/>
      <c r="G81" s="143"/>
      <c r="H81" s="143"/>
      <c r="I81" s="143"/>
      <c r="J81" s="143"/>
      <c r="K81" s="143"/>
      <c r="L81" s="143">
        <f t="shared" si="13"/>
        <v>0</v>
      </c>
      <c r="M81" s="144">
        <f t="shared" si="14"/>
        <v>0</v>
      </c>
      <c r="N81" s="143"/>
      <c r="O81" s="23"/>
    </row>
    <row r="82" spans="2:15" x14ac:dyDescent="0.25">
      <c r="B82" s="22"/>
      <c r="C82" s="248"/>
      <c r="D82" s="249"/>
      <c r="E82" s="143"/>
      <c r="F82" s="143"/>
      <c r="G82" s="143"/>
      <c r="H82" s="143"/>
      <c r="I82" s="143"/>
      <c r="J82" s="143"/>
      <c r="K82" s="143"/>
      <c r="L82" s="143">
        <f t="shared" si="13"/>
        <v>0</v>
      </c>
      <c r="M82" s="144">
        <f t="shared" si="14"/>
        <v>0</v>
      </c>
      <c r="N82" s="143"/>
      <c r="O82" s="23"/>
    </row>
    <row r="83" spans="2:15" x14ac:dyDescent="0.25">
      <c r="B83" s="22"/>
      <c r="C83" s="224" t="s">
        <v>20</v>
      </c>
      <c r="D83" s="224"/>
      <c r="E83" s="139">
        <f>SUM(E63:E82)</f>
        <v>5.6245214299999997</v>
      </c>
      <c r="F83" s="139">
        <f>SUM(F63:F82)</f>
        <v>0</v>
      </c>
      <c r="G83" s="139">
        <f>SUM(G63:G82)</f>
        <v>95.118238950000006</v>
      </c>
      <c r="H83" s="139">
        <f>SUM(H63:H82)</f>
        <v>0</v>
      </c>
      <c r="I83" s="139">
        <f t="shared" ref="I83:K83" si="15">SUM(I63:I82)</f>
        <v>5.9367874499999997</v>
      </c>
      <c r="J83" s="139">
        <f t="shared" si="15"/>
        <v>0</v>
      </c>
      <c r="K83" s="139">
        <f t="shared" si="15"/>
        <v>11.272353900000001</v>
      </c>
      <c r="L83" s="139">
        <f>SUM(L63:L82)</f>
        <v>117.95190173</v>
      </c>
      <c r="M83" s="140">
        <f t="shared" si="14"/>
        <v>1</v>
      </c>
      <c r="N83" s="139">
        <f>SUM(N63:N82)</f>
        <v>103313</v>
      </c>
      <c r="O83" s="23"/>
    </row>
    <row r="84" spans="2:15" x14ac:dyDescent="0.25">
      <c r="B84" s="22"/>
      <c r="C84" s="214" t="s">
        <v>92</v>
      </c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3"/>
    </row>
    <row r="85" spans="2:15" x14ac:dyDescent="0.25">
      <c r="B85" s="22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23"/>
    </row>
    <row r="86" spans="2:15" x14ac:dyDescent="0.25">
      <c r="B86" s="26"/>
      <c r="C86" s="27"/>
      <c r="D86" s="27"/>
      <c r="E86" s="115"/>
      <c r="F86" s="115"/>
      <c r="G86" s="115"/>
      <c r="H86" s="115"/>
      <c r="I86" s="115"/>
      <c r="J86" s="115"/>
      <c r="K86" s="27"/>
      <c r="L86" s="27"/>
      <c r="M86" s="27"/>
      <c r="N86" s="27"/>
      <c r="O86" s="28"/>
    </row>
  </sheetData>
  <sortState ref="C63:N65">
    <sortCondition descending="1" ref="L63:L65"/>
  </sortState>
  <mergeCells count="36">
    <mergeCell ref="M13:M14"/>
    <mergeCell ref="C25:D25"/>
    <mergeCell ref="C26:M26"/>
    <mergeCell ref="B1:O2"/>
    <mergeCell ref="C7:N7"/>
    <mergeCell ref="C8:N9"/>
    <mergeCell ref="C11:M11"/>
    <mergeCell ref="D12:L12"/>
    <mergeCell ref="C13:D14"/>
    <mergeCell ref="E13:F13"/>
    <mergeCell ref="G13:H13"/>
    <mergeCell ref="I13:J13"/>
    <mergeCell ref="K13:L13"/>
    <mergeCell ref="C33:N33"/>
    <mergeCell ref="C34:N34"/>
    <mergeCell ref="C36:I36"/>
    <mergeCell ref="C37:I37"/>
    <mergeCell ref="C38:C39"/>
    <mergeCell ref="D38:F38"/>
    <mergeCell ref="G38:I38"/>
    <mergeCell ref="K38:M38"/>
    <mergeCell ref="C76:D76"/>
    <mergeCell ref="C62:D62"/>
    <mergeCell ref="C50:I50"/>
    <mergeCell ref="C57:N57"/>
    <mergeCell ref="C58:N59"/>
    <mergeCell ref="F61:K61"/>
    <mergeCell ref="C60:N60"/>
    <mergeCell ref="C82:D82"/>
    <mergeCell ref="C83:D83"/>
    <mergeCell ref="C84:N84"/>
    <mergeCell ref="C77:D77"/>
    <mergeCell ref="C78:D78"/>
    <mergeCell ref="C79:D79"/>
    <mergeCell ref="C80:D80"/>
    <mergeCell ref="C81:D8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51" t="s">
        <v>149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2:15" ht="15" customHeight="1" x14ac:dyDescent="0.25"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2:15" x14ac:dyDescent="0.25">
      <c r="B3" s="10" t="str">
        <f>+C7</f>
        <v>1. Inversión ejecutada Mediante Obras por Impuestos por sectores, 2009-2018*</v>
      </c>
      <c r="C3" s="5"/>
      <c r="D3" s="5"/>
      <c r="E3" s="5"/>
      <c r="F3" s="5"/>
      <c r="G3" s="5"/>
      <c r="H3" s="10"/>
      <c r="I3" s="11" t="str">
        <f>+C57</f>
        <v>3. Principales Empresas que financian proyectos mediante Obras por Impuestos</v>
      </c>
      <c r="J3" s="11"/>
      <c r="K3" s="11"/>
      <c r="L3" s="11"/>
      <c r="M3" s="10"/>
      <c r="N3" s="12"/>
      <c r="O3" s="12"/>
    </row>
    <row r="4" spans="2:15" x14ac:dyDescent="0.25">
      <c r="B4" s="10" t="str">
        <f>+C33</f>
        <v>2. Inversión ejecutada en Obras por Impuestos por años según estado del proyecto, 2009-2018*</v>
      </c>
      <c r="C4" s="5"/>
      <c r="D4" s="5"/>
      <c r="E4" s="5"/>
      <c r="F4" s="5"/>
      <c r="G4" s="5"/>
      <c r="H4" s="10"/>
      <c r="I4" s="11"/>
      <c r="J4" s="11"/>
      <c r="K4" s="11"/>
      <c r="L4" s="11"/>
      <c r="M4" s="10"/>
      <c r="N4" s="12"/>
      <c r="O4" s="12"/>
    </row>
    <row r="5" spans="2:15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x14ac:dyDescent="0.25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2:15" x14ac:dyDescent="0.25">
      <c r="B7" s="22"/>
      <c r="C7" s="204" t="s">
        <v>76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3"/>
    </row>
    <row r="8" spans="2:15" ht="15" customHeight="1" x14ac:dyDescent="0.25">
      <c r="B8" s="22"/>
      <c r="C8" s="188" t="str">
        <f>+CONCATENATE("Entre los años 2009-2018 en la región  se han adjudicado ",+L25," proyectos, atendiendo a ",+FIXED(M25,1)," beneficiarios directos mediante obras por impuestos. El monto total invertido fue de S/ ",+FIXED(K25)," millones de los cuales el ",+FIXED(E28*100,1),"% ha sido mediante el Gobierno Nacional, el ",+FIXED(G28*100,1),"% por el Gobierno Regional. y el ",FIXED(I28*100,1),"% por los Gobiernos Regionales en conjunto")</f>
        <v>Entre los años 2009-2018 en la región  se han adjudicado 17 proyectos, atendiendo a 245,975.0 beneficiarios directos mediante obras por impuestos. El monto total invertido fue de S/ 261.99 millones de los cuales el 0.0% ha sido mediante el Gobierno Nacional, el 0.0% por el Gobierno Regional. y el 100.0% por los Gobiernos Regionales en conjunto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23"/>
    </row>
    <row r="9" spans="2:15" ht="15" customHeight="1" x14ac:dyDescent="0.25">
      <c r="B9" s="22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23"/>
    </row>
    <row r="10" spans="2:15" x14ac:dyDescent="0.25">
      <c r="B10" s="2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3"/>
    </row>
    <row r="11" spans="2:15" x14ac:dyDescent="0.25">
      <c r="B11" s="22"/>
      <c r="C11" s="205" t="s">
        <v>71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13"/>
      <c r="O11" s="23"/>
    </row>
    <row r="12" spans="2:15" ht="15" customHeight="1" x14ac:dyDescent="0.25">
      <c r="B12" s="22"/>
      <c r="C12" s="40"/>
      <c r="D12" s="206" t="s">
        <v>5</v>
      </c>
      <c r="E12" s="206"/>
      <c r="F12" s="206"/>
      <c r="G12" s="206"/>
      <c r="H12" s="206"/>
      <c r="I12" s="206"/>
      <c r="J12" s="206"/>
      <c r="K12" s="206"/>
      <c r="L12" s="206"/>
      <c r="M12" s="40"/>
      <c r="N12" s="13"/>
      <c r="O12" s="23"/>
    </row>
    <row r="13" spans="2:15" x14ac:dyDescent="0.25">
      <c r="B13" s="22"/>
      <c r="C13" s="207" t="s">
        <v>6</v>
      </c>
      <c r="D13" s="207"/>
      <c r="E13" s="207" t="s">
        <v>7</v>
      </c>
      <c r="F13" s="207"/>
      <c r="G13" s="207" t="s">
        <v>8</v>
      </c>
      <c r="H13" s="207"/>
      <c r="I13" s="207" t="s">
        <v>9</v>
      </c>
      <c r="J13" s="207"/>
      <c r="K13" s="207" t="s">
        <v>10</v>
      </c>
      <c r="L13" s="207"/>
      <c r="M13" s="208" t="s">
        <v>11</v>
      </c>
      <c r="N13" s="13"/>
      <c r="O13" s="23"/>
    </row>
    <row r="14" spans="2:15" x14ac:dyDescent="0.25">
      <c r="B14" s="22"/>
      <c r="C14" s="207"/>
      <c r="D14" s="207"/>
      <c r="E14" s="39" t="s">
        <v>12</v>
      </c>
      <c r="F14" s="39" t="s">
        <v>13</v>
      </c>
      <c r="G14" s="39" t="s">
        <v>12</v>
      </c>
      <c r="H14" s="39" t="s">
        <v>13</v>
      </c>
      <c r="I14" s="39" t="s">
        <v>12</v>
      </c>
      <c r="J14" s="39" t="s">
        <v>13</v>
      </c>
      <c r="K14" s="39" t="s">
        <v>12</v>
      </c>
      <c r="L14" s="39" t="s">
        <v>13</v>
      </c>
      <c r="M14" s="208"/>
      <c r="N14" s="13"/>
      <c r="O14" s="23"/>
    </row>
    <row r="15" spans="2:15" x14ac:dyDescent="0.25">
      <c r="B15" s="22"/>
      <c r="C15" s="29" t="s">
        <v>19</v>
      </c>
      <c r="D15" s="30"/>
      <c r="E15" s="31"/>
      <c r="F15" s="32"/>
      <c r="G15" s="31"/>
      <c r="H15" s="32"/>
      <c r="I15" s="31">
        <v>243.24876566</v>
      </c>
      <c r="J15" s="32">
        <v>11</v>
      </c>
      <c r="K15" s="33">
        <f t="shared" ref="K15:L18" si="0">+E15+G15+I15</f>
        <v>243.24876566</v>
      </c>
      <c r="L15" s="34">
        <f t="shared" si="0"/>
        <v>11</v>
      </c>
      <c r="M15" s="35">
        <v>195062</v>
      </c>
      <c r="N15" s="43">
        <f t="shared" ref="N15:N24" si="1">+K15/$K$25</f>
        <v>0.92847556571604117</v>
      </c>
      <c r="O15" s="23"/>
    </row>
    <row r="16" spans="2:15" x14ac:dyDescent="0.25">
      <c r="B16" s="22"/>
      <c r="C16" s="29" t="s">
        <v>18</v>
      </c>
      <c r="D16" s="30"/>
      <c r="E16" s="31"/>
      <c r="F16" s="32"/>
      <c r="G16" s="31"/>
      <c r="H16" s="32"/>
      <c r="I16" s="31">
        <v>12.266935879999998</v>
      </c>
      <c r="J16" s="32">
        <v>4</v>
      </c>
      <c r="K16" s="33">
        <f t="shared" si="0"/>
        <v>12.266935879999998</v>
      </c>
      <c r="L16" s="34">
        <f t="shared" si="0"/>
        <v>4</v>
      </c>
      <c r="M16" s="35">
        <v>47001</v>
      </c>
      <c r="N16" s="43">
        <f t="shared" si="1"/>
        <v>4.6822643477275029E-2</v>
      </c>
      <c r="O16" s="23"/>
    </row>
    <row r="17" spans="2:15" x14ac:dyDescent="0.25">
      <c r="B17" s="22"/>
      <c r="C17" s="29" t="s">
        <v>75</v>
      </c>
      <c r="D17" s="30"/>
      <c r="E17" s="31"/>
      <c r="F17" s="32"/>
      <c r="G17" s="31"/>
      <c r="H17" s="32"/>
      <c r="I17" s="31">
        <v>3.62636673</v>
      </c>
      <c r="J17" s="32">
        <v>1</v>
      </c>
      <c r="K17" s="33">
        <f t="shared" si="0"/>
        <v>3.62636673</v>
      </c>
      <c r="L17" s="34">
        <f t="shared" si="0"/>
        <v>1</v>
      </c>
      <c r="M17" s="35">
        <v>2603</v>
      </c>
      <c r="N17" s="43">
        <f t="shared" si="1"/>
        <v>1.3841767673496774E-2</v>
      </c>
      <c r="O17" s="23"/>
    </row>
    <row r="18" spans="2:15" x14ac:dyDescent="0.25">
      <c r="B18" s="22"/>
      <c r="C18" s="29" t="s">
        <v>21</v>
      </c>
      <c r="D18" s="30"/>
      <c r="E18" s="31"/>
      <c r="F18" s="32"/>
      <c r="G18" s="31"/>
      <c r="H18" s="32"/>
      <c r="I18" s="31">
        <v>2.8451876600000001</v>
      </c>
      <c r="J18" s="32">
        <v>1</v>
      </c>
      <c r="K18" s="33">
        <f t="shared" si="0"/>
        <v>2.8451876600000001</v>
      </c>
      <c r="L18" s="34">
        <f t="shared" si="0"/>
        <v>1</v>
      </c>
      <c r="M18" s="35">
        <v>1309</v>
      </c>
      <c r="N18" s="43">
        <f t="shared" si="1"/>
        <v>1.0860023133187065E-2</v>
      </c>
      <c r="O18" s="23"/>
    </row>
    <row r="19" spans="2:15" x14ac:dyDescent="0.25">
      <c r="B19" s="22"/>
      <c r="C19" s="29"/>
      <c r="D19" s="30"/>
      <c r="E19" s="31"/>
      <c r="F19" s="32"/>
      <c r="G19" s="31"/>
      <c r="H19" s="32"/>
      <c r="I19" s="31"/>
      <c r="J19" s="32"/>
      <c r="K19" s="33">
        <f t="shared" ref="K19:K24" si="2">+E19+G19+I19</f>
        <v>0</v>
      </c>
      <c r="L19" s="34">
        <f t="shared" ref="L19:L24" si="3">+F19+H19+J19</f>
        <v>0</v>
      </c>
      <c r="M19" s="35"/>
      <c r="N19" s="43">
        <f t="shared" si="1"/>
        <v>0</v>
      </c>
      <c r="O19" s="23"/>
    </row>
    <row r="20" spans="2:15" x14ac:dyDescent="0.25">
      <c r="B20" s="22"/>
      <c r="C20" s="29"/>
      <c r="D20" s="30"/>
      <c r="E20" s="31"/>
      <c r="F20" s="32"/>
      <c r="G20" s="31"/>
      <c r="H20" s="32"/>
      <c r="I20" s="31"/>
      <c r="J20" s="32"/>
      <c r="K20" s="33">
        <f t="shared" si="2"/>
        <v>0</v>
      </c>
      <c r="L20" s="34">
        <f t="shared" si="3"/>
        <v>0</v>
      </c>
      <c r="M20" s="35"/>
      <c r="N20" s="43">
        <f t="shared" si="1"/>
        <v>0</v>
      </c>
      <c r="O20" s="23"/>
    </row>
    <row r="21" spans="2:15" x14ac:dyDescent="0.25">
      <c r="B21" s="22"/>
      <c r="C21" s="29"/>
      <c r="D21" s="30"/>
      <c r="E21" s="31"/>
      <c r="F21" s="32"/>
      <c r="G21" s="31"/>
      <c r="H21" s="32"/>
      <c r="I21" s="31"/>
      <c r="J21" s="32"/>
      <c r="K21" s="33">
        <f t="shared" si="2"/>
        <v>0</v>
      </c>
      <c r="L21" s="34">
        <f t="shared" si="3"/>
        <v>0</v>
      </c>
      <c r="M21" s="35"/>
      <c r="N21" s="43">
        <f t="shared" si="1"/>
        <v>0</v>
      </c>
      <c r="O21" s="23"/>
    </row>
    <row r="22" spans="2:15" ht="15" customHeight="1" x14ac:dyDescent="0.25">
      <c r="B22" s="22"/>
      <c r="C22" s="29"/>
      <c r="D22" s="30"/>
      <c r="E22" s="31"/>
      <c r="F22" s="32"/>
      <c r="G22" s="31"/>
      <c r="H22" s="32"/>
      <c r="I22" s="31"/>
      <c r="J22" s="32"/>
      <c r="K22" s="33">
        <f t="shared" si="2"/>
        <v>0</v>
      </c>
      <c r="L22" s="34">
        <f t="shared" si="3"/>
        <v>0</v>
      </c>
      <c r="M22" s="35"/>
      <c r="N22" s="43">
        <f t="shared" si="1"/>
        <v>0</v>
      </c>
      <c r="O22" s="23"/>
    </row>
    <row r="23" spans="2:15" x14ac:dyDescent="0.25">
      <c r="B23" s="22"/>
      <c r="C23" s="29"/>
      <c r="D23" s="30"/>
      <c r="E23" s="31"/>
      <c r="F23" s="32"/>
      <c r="G23" s="31"/>
      <c r="H23" s="32"/>
      <c r="I23" s="31"/>
      <c r="J23" s="32"/>
      <c r="K23" s="33">
        <f t="shared" si="2"/>
        <v>0</v>
      </c>
      <c r="L23" s="34">
        <f t="shared" si="3"/>
        <v>0</v>
      </c>
      <c r="M23" s="35"/>
      <c r="N23" s="43">
        <f t="shared" si="1"/>
        <v>0</v>
      </c>
      <c r="O23" s="23"/>
    </row>
    <row r="24" spans="2:15" x14ac:dyDescent="0.25">
      <c r="B24" s="22"/>
      <c r="C24" s="29"/>
      <c r="D24" s="30"/>
      <c r="E24" s="31"/>
      <c r="F24" s="32"/>
      <c r="G24" s="31"/>
      <c r="H24" s="32"/>
      <c r="I24" s="31"/>
      <c r="J24" s="32"/>
      <c r="K24" s="33">
        <f t="shared" si="2"/>
        <v>0</v>
      </c>
      <c r="L24" s="34">
        <f t="shared" si="3"/>
        <v>0</v>
      </c>
      <c r="M24" s="35"/>
      <c r="N24" s="43">
        <f t="shared" si="1"/>
        <v>0</v>
      </c>
      <c r="O24" s="23"/>
    </row>
    <row r="25" spans="2:15" x14ac:dyDescent="0.25">
      <c r="B25" s="22"/>
      <c r="C25" s="226" t="s">
        <v>20</v>
      </c>
      <c r="D25" s="226"/>
      <c r="E25" s="36">
        <f t="shared" ref="E25:M25" si="4">SUM(E15:E24)</f>
        <v>0</v>
      </c>
      <c r="F25" s="37">
        <f t="shared" si="4"/>
        <v>0</v>
      </c>
      <c r="G25" s="36">
        <f t="shared" si="4"/>
        <v>0</v>
      </c>
      <c r="H25" s="37">
        <f t="shared" si="4"/>
        <v>0</v>
      </c>
      <c r="I25" s="36">
        <f t="shared" si="4"/>
        <v>261.98725593</v>
      </c>
      <c r="J25" s="37">
        <f t="shared" si="4"/>
        <v>17</v>
      </c>
      <c r="K25" s="36">
        <f t="shared" si="4"/>
        <v>261.98725593</v>
      </c>
      <c r="L25" s="37">
        <f t="shared" si="4"/>
        <v>17</v>
      </c>
      <c r="M25" s="38">
        <f t="shared" si="4"/>
        <v>245975</v>
      </c>
      <c r="N25" s="43">
        <f t="shared" ref="N25" si="5">+K25/$K$25</f>
        <v>1</v>
      </c>
      <c r="O25" s="23"/>
    </row>
    <row r="26" spans="2:15" x14ac:dyDescent="0.25">
      <c r="B26" s="22"/>
      <c r="C26" s="227" t="s">
        <v>72</v>
      </c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13"/>
      <c r="O26" s="23"/>
    </row>
    <row r="27" spans="2:15" x14ac:dyDescent="0.25">
      <c r="B27" s="2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3"/>
    </row>
    <row r="28" spans="2:15" x14ac:dyDescent="0.25">
      <c r="B28" s="22"/>
      <c r="C28" s="24"/>
      <c r="D28" s="24"/>
      <c r="E28" s="16">
        <f>+E25/K25</f>
        <v>0</v>
      </c>
      <c r="F28" s="17"/>
      <c r="G28" s="16">
        <f>+G25/K25</f>
        <v>0</v>
      </c>
      <c r="H28" s="18"/>
      <c r="I28" s="16">
        <f>+I25/K25</f>
        <v>1</v>
      </c>
      <c r="J28" s="18"/>
      <c r="K28" s="25">
        <f>+I28+G28+E28</f>
        <v>1</v>
      </c>
      <c r="L28" s="24"/>
      <c r="M28" s="24"/>
      <c r="N28" s="8"/>
      <c r="O28" s="23"/>
    </row>
    <row r="29" spans="2:15" x14ac:dyDescent="0.2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2" spans="2:15" ht="15" customHeight="1" x14ac:dyDescent="0.25"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2:15" x14ac:dyDescent="0.25">
      <c r="B33" s="22"/>
      <c r="C33" s="187" t="s">
        <v>81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92"/>
    </row>
    <row r="34" spans="2:15" ht="15" customHeight="1" x14ac:dyDescent="0.25">
      <c r="B34" s="22"/>
      <c r="C34" s="188" t="str">
        <f>+CONCATENATE("Entre el 2009 y febrero del 2018, se ejecutaron y/o comprometieron  S/ ",FIXED(K49,1),"  millones en proyectos mediante obras por impuestos.")</f>
        <v>Entre el 2009 y febrero del 2018, se ejecutaron y/o comprometieron  S/ 262.0  millones en proyectos mediante obras por impuestos.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93"/>
    </row>
    <row r="35" spans="2:15" x14ac:dyDescent="0.25">
      <c r="B35" s="2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3"/>
    </row>
    <row r="36" spans="2:15" x14ac:dyDescent="0.25">
      <c r="B36" s="22"/>
      <c r="C36" s="218" t="s">
        <v>78</v>
      </c>
      <c r="D36" s="218"/>
      <c r="E36" s="218"/>
      <c r="F36" s="218"/>
      <c r="G36" s="218"/>
      <c r="H36" s="218"/>
      <c r="I36" s="218"/>
      <c r="J36" s="8"/>
      <c r="K36" s="8"/>
      <c r="L36" s="8"/>
      <c r="M36" s="8"/>
      <c r="N36" s="8"/>
      <c r="O36" s="23"/>
    </row>
    <row r="37" spans="2:15" x14ac:dyDescent="0.25">
      <c r="B37" s="22"/>
      <c r="C37" s="219" t="s">
        <v>5</v>
      </c>
      <c r="D37" s="219"/>
      <c r="E37" s="219"/>
      <c r="F37" s="219"/>
      <c r="G37" s="219"/>
      <c r="H37" s="219"/>
      <c r="I37" s="219"/>
      <c r="J37" s="9"/>
      <c r="K37" s="9"/>
      <c r="L37" s="9"/>
      <c r="M37" s="9"/>
      <c r="N37" s="9"/>
      <c r="O37" s="23"/>
    </row>
    <row r="38" spans="2:15" x14ac:dyDescent="0.25">
      <c r="B38" s="22"/>
      <c r="C38" s="190" t="s">
        <v>28</v>
      </c>
      <c r="D38" s="192" t="s">
        <v>29</v>
      </c>
      <c r="E38" s="192"/>
      <c r="F38" s="192"/>
      <c r="G38" s="193" t="s">
        <v>30</v>
      </c>
      <c r="H38" s="193"/>
      <c r="I38" s="193"/>
      <c r="J38" s="9"/>
      <c r="K38" s="192" t="s">
        <v>36</v>
      </c>
      <c r="L38" s="192"/>
      <c r="M38" s="192"/>
      <c r="N38" s="9"/>
      <c r="O38" s="23"/>
    </row>
    <row r="39" spans="2:15" x14ac:dyDescent="0.25">
      <c r="B39" s="22"/>
      <c r="C39" s="191"/>
      <c r="D39" s="44" t="s">
        <v>33</v>
      </c>
      <c r="E39" s="47" t="s">
        <v>37</v>
      </c>
      <c r="F39" s="47" t="s">
        <v>32</v>
      </c>
      <c r="G39" s="44" t="s">
        <v>33</v>
      </c>
      <c r="H39" s="47" t="s">
        <v>37</v>
      </c>
      <c r="I39" s="47" t="s">
        <v>32</v>
      </c>
      <c r="J39" s="9"/>
      <c r="K39" s="45" t="s">
        <v>34</v>
      </c>
      <c r="L39" s="47" t="s">
        <v>37</v>
      </c>
      <c r="M39" s="45" t="s">
        <v>35</v>
      </c>
      <c r="N39" s="126" t="s">
        <v>38</v>
      </c>
      <c r="O39" s="23"/>
    </row>
    <row r="40" spans="2:15" x14ac:dyDescent="0.25">
      <c r="B40" s="22"/>
      <c r="C40" s="46">
        <v>2009</v>
      </c>
      <c r="D40" s="49"/>
      <c r="E40" s="125"/>
      <c r="F40" s="52"/>
      <c r="G40" s="49"/>
      <c r="H40" s="125"/>
      <c r="I40" s="52"/>
      <c r="J40" s="9"/>
      <c r="K40" s="49">
        <f>+D40+G40</f>
        <v>0</v>
      </c>
      <c r="L40" s="51">
        <f>+E40+H40</f>
        <v>0</v>
      </c>
      <c r="M40" s="52">
        <f>+F40+I40</f>
        <v>0</v>
      </c>
      <c r="N40" s="127">
        <f t="shared" ref="N40:N49" si="6">+K40/$K$49</f>
        <v>0</v>
      </c>
      <c r="O40" s="23"/>
    </row>
    <row r="41" spans="2:15" x14ac:dyDescent="0.25">
      <c r="B41" s="22"/>
      <c r="C41" s="46">
        <v>2010</v>
      </c>
      <c r="D41" s="49"/>
      <c r="E41" s="125"/>
      <c r="F41" s="52"/>
      <c r="G41" s="49">
        <v>3.62636673</v>
      </c>
      <c r="H41" s="125">
        <v>1</v>
      </c>
      <c r="I41" s="52">
        <v>2603</v>
      </c>
      <c r="J41" s="9"/>
      <c r="K41" s="49">
        <f t="shared" ref="K41:K48" si="7">+D41+G41</f>
        <v>3.62636673</v>
      </c>
      <c r="L41" s="51">
        <f t="shared" ref="L41:L48" si="8">+E41+H41</f>
        <v>1</v>
      </c>
      <c r="M41" s="52">
        <f t="shared" ref="M41:M48" si="9">+F41+I41</f>
        <v>2603</v>
      </c>
      <c r="N41" s="127">
        <f t="shared" si="6"/>
        <v>1.3841767673496774E-2</v>
      </c>
      <c r="O41" s="23"/>
    </row>
    <row r="42" spans="2:15" x14ac:dyDescent="0.25">
      <c r="B42" s="22"/>
      <c r="C42" s="46">
        <v>2011</v>
      </c>
      <c r="D42" s="49"/>
      <c r="E42" s="125"/>
      <c r="F42" s="52"/>
      <c r="G42" s="49"/>
      <c r="H42" s="125"/>
      <c r="I42" s="52"/>
      <c r="J42" s="9"/>
      <c r="K42" s="49">
        <f t="shared" si="7"/>
        <v>0</v>
      </c>
      <c r="L42" s="51">
        <f t="shared" si="8"/>
        <v>0</v>
      </c>
      <c r="M42" s="52">
        <f t="shared" si="9"/>
        <v>0</v>
      </c>
      <c r="N42" s="127">
        <f t="shared" si="6"/>
        <v>0</v>
      </c>
      <c r="O42" s="23"/>
    </row>
    <row r="43" spans="2:15" x14ac:dyDescent="0.25">
      <c r="B43" s="22"/>
      <c r="C43" s="46">
        <v>2012</v>
      </c>
      <c r="D43" s="49"/>
      <c r="E43" s="125"/>
      <c r="F43" s="52"/>
      <c r="G43" s="49"/>
      <c r="H43" s="125"/>
      <c r="I43" s="52"/>
      <c r="J43" s="9"/>
      <c r="K43" s="49">
        <f t="shared" si="7"/>
        <v>0</v>
      </c>
      <c r="L43" s="51">
        <f t="shared" si="8"/>
        <v>0</v>
      </c>
      <c r="M43" s="52">
        <f t="shared" si="9"/>
        <v>0</v>
      </c>
      <c r="N43" s="127">
        <f t="shared" si="6"/>
        <v>0</v>
      </c>
      <c r="O43" s="23"/>
    </row>
    <row r="44" spans="2:15" x14ac:dyDescent="0.25">
      <c r="B44" s="22"/>
      <c r="C44" s="46">
        <v>2013</v>
      </c>
      <c r="D44" s="49"/>
      <c r="E44" s="125"/>
      <c r="F44" s="52"/>
      <c r="G44" s="49"/>
      <c r="H44" s="125"/>
      <c r="I44" s="52"/>
      <c r="J44" s="9"/>
      <c r="K44" s="49">
        <f t="shared" si="7"/>
        <v>0</v>
      </c>
      <c r="L44" s="51">
        <f t="shared" si="8"/>
        <v>0</v>
      </c>
      <c r="M44" s="52">
        <f t="shared" si="9"/>
        <v>0</v>
      </c>
      <c r="N44" s="127">
        <f t="shared" si="6"/>
        <v>0</v>
      </c>
      <c r="O44" s="23"/>
    </row>
    <row r="45" spans="2:15" x14ac:dyDescent="0.25">
      <c r="B45" s="22"/>
      <c r="C45" s="46">
        <v>2014</v>
      </c>
      <c r="D45" s="49"/>
      <c r="E45" s="125"/>
      <c r="F45" s="52"/>
      <c r="G45" s="49">
        <v>152.19720931000001</v>
      </c>
      <c r="H45" s="125">
        <v>3</v>
      </c>
      <c r="I45" s="52">
        <v>39452</v>
      </c>
      <c r="J45" s="9"/>
      <c r="K45" s="49">
        <f t="shared" si="7"/>
        <v>152.19720931000001</v>
      </c>
      <c r="L45" s="51">
        <f t="shared" si="8"/>
        <v>3</v>
      </c>
      <c r="M45" s="52">
        <f t="shared" si="9"/>
        <v>39452</v>
      </c>
      <c r="N45" s="127">
        <f t="shared" si="6"/>
        <v>0.58093363652263053</v>
      </c>
      <c r="O45" s="23"/>
    </row>
    <row r="46" spans="2:15" x14ac:dyDescent="0.25">
      <c r="B46" s="22"/>
      <c r="C46" s="46">
        <v>2015</v>
      </c>
      <c r="D46" s="49">
        <v>27.359254549999999</v>
      </c>
      <c r="E46" s="125">
        <v>1</v>
      </c>
      <c r="F46" s="52">
        <v>3849</v>
      </c>
      <c r="G46" s="49">
        <v>13.444650229999999</v>
      </c>
      <c r="H46" s="125">
        <v>3</v>
      </c>
      <c r="I46" s="52">
        <v>39083</v>
      </c>
      <c r="J46" s="9"/>
      <c r="K46" s="49">
        <f t="shared" si="7"/>
        <v>40.803904779999996</v>
      </c>
      <c r="L46" s="51">
        <f t="shared" si="8"/>
        <v>4</v>
      </c>
      <c r="M46" s="52">
        <f t="shared" si="9"/>
        <v>42932</v>
      </c>
      <c r="N46" s="127">
        <f t="shared" si="6"/>
        <v>0.15574767037867801</v>
      </c>
      <c r="O46" s="23"/>
    </row>
    <row r="47" spans="2:15" x14ac:dyDescent="0.25">
      <c r="B47" s="22"/>
      <c r="C47" s="46">
        <v>2016</v>
      </c>
      <c r="D47" s="49">
        <v>62.934006020000005</v>
      </c>
      <c r="E47" s="125">
        <v>8</v>
      </c>
      <c r="F47" s="52">
        <v>160221</v>
      </c>
      <c r="G47" s="49">
        <v>2.4257690899999997</v>
      </c>
      <c r="H47" s="125">
        <v>1</v>
      </c>
      <c r="I47" s="52">
        <v>767</v>
      </c>
      <c r="J47" s="9"/>
      <c r="K47" s="49">
        <f t="shared" si="7"/>
        <v>65.359775110000001</v>
      </c>
      <c r="L47" s="51">
        <f t="shared" si="8"/>
        <v>9</v>
      </c>
      <c r="M47" s="52">
        <f t="shared" si="9"/>
        <v>160988</v>
      </c>
      <c r="N47" s="127">
        <f t="shared" si="6"/>
        <v>0.24947692542519467</v>
      </c>
      <c r="O47" s="23"/>
    </row>
    <row r="48" spans="2:15" x14ac:dyDescent="0.25">
      <c r="B48" s="22"/>
      <c r="C48" s="46">
        <v>2017</v>
      </c>
      <c r="D48" s="49"/>
      <c r="E48" s="125"/>
      <c r="F48" s="52"/>
      <c r="G48" s="49"/>
      <c r="H48" s="125"/>
      <c r="I48" s="52"/>
      <c r="J48" s="9"/>
      <c r="K48" s="49">
        <f t="shared" si="7"/>
        <v>0</v>
      </c>
      <c r="L48" s="51">
        <f t="shared" si="8"/>
        <v>0</v>
      </c>
      <c r="M48" s="52">
        <f t="shared" si="9"/>
        <v>0</v>
      </c>
      <c r="N48" s="127">
        <f t="shared" si="6"/>
        <v>0</v>
      </c>
      <c r="O48" s="23"/>
    </row>
    <row r="49" spans="2:15" x14ac:dyDescent="0.25">
      <c r="B49" s="22"/>
      <c r="C49" s="46" t="s">
        <v>31</v>
      </c>
      <c r="D49" s="50">
        <f t="shared" ref="D49:I49" si="10">SUM(D40:D48)</f>
        <v>90.293260570000001</v>
      </c>
      <c r="E49" s="48">
        <f t="shared" si="10"/>
        <v>9</v>
      </c>
      <c r="F49" s="53">
        <f t="shared" si="10"/>
        <v>164070</v>
      </c>
      <c r="G49" s="50">
        <f t="shared" si="10"/>
        <v>171.69399536</v>
      </c>
      <c r="H49" s="48">
        <f t="shared" si="10"/>
        <v>8</v>
      </c>
      <c r="I49" s="53">
        <f t="shared" si="10"/>
        <v>81905</v>
      </c>
      <c r="J49" s="9"/>
      <c r="K49" s="50">
        <f>SUM(K40:K48)</f>
        <v>261.98725593</v>
      </c>
      <c r="L49" s="48">
        <f>SUM(L40:L48)</f>
        <v>17</v>
      </c>
      <c r="M49" s="53">
        <f>SUM(M40:M48)</f>
        <v>245975</v>
      </c>
      <c r="N49" s="127">
        <f t="shared" si="6"/>
        <v>1</v>
      </c>
      <c r="O49" s="23"/>
    </row>
    <row r="50" spans="2:15" x14ac:dyDescent="0.25">
      <c r="B50" s="22"/>
      <c r="C50" s="194" t="s">
        <v>80</v>
      </c>
      <c r="D50" s="194"/>
      <c r="E50" s="194"/>
      <c r="F50" s="194"/>
      <c r="G50" s="194"/>
      <c r="H50" s="194"/>
      <c r="I50" s="194"/>
      <c r="J50" s="8"/>
      <c r="K50" s="8"/>
      <c r="L50" s="8"/>
      <c r="M50" s="8"/>
      <c r="N50" s="8"/>
      <c r="O50" s="23"/>
    </row>
    <row r="51" spans="2:15" x14ac:dyDescent="0.25">
      <c r="B51" s="22"/>
      <c r="C51" s="124" t="s">
        <v>79</v>
      </c>
      <c r="D51" s="8"/>
      <c r="E51" s="8"/>
      <c r="F51" s="8"/>
      <c r="G51" s="109"/>
      <c r="H51" s="109"/>
      <c r="I51" s="109"/>
      <c r="J51" s="8"/>
      <c r="K51" s="8"/>
      <c r="L51" s="8"/>
      <c r="M51" s="8"/>
      <c r="N51" s="8"/>
      <c r="O51" s="23"/>
    </row>
    <row r="52" spans="2:15" x14ac:dyDescent="0.25">
      <c r="B52" s="22"/>
      <c r="C52" s="8"/>
      <c r="D52" s="8"/>
      <c r="E52" s="8"/>
      <c r="F52" s="8"/>
      <c r="G52" s="108"/>
      <c r="H52" s="109"/>
      <c r="I52" s="109"/>
      <c r="J52" s="109"/>
      <c r="K52" s="8"/>
      <c r="L52" s="8"/>
      <c r="M52" s="8"/>
      <c r="N52" s="8"/>
      <c r="O52" s="23"/>
    </row>
    <row r="53" spans="2:15" x14ac:dyDescent="0.25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8"/>
    </row>
    <row r="56" spans="2:15" ht="15" customHeight="1" x14ac:dyDescent="0.25">
      <c r="B56" s="85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87"/>
    </row>
    <row r="57" spans="2:15" x14ac:dyDescent="0.25">
      <c r="B57" s="22"/>
      <c r="C57" s="187" t="s">
        <v>46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92"/>
    </row>
    <row r="58" spans="2:15" x14ac:dyDescent="0.25">
      <c r="B58" s="22"/>
      <c r="C58" s="188" t="str">
        <f>+CONCATENATE("Entre el 2009 y 2017, se ejecutaron y/o comprometieron  S/", FIXED(L83,1)," millones en proyectos mediante obras por impuestos. Entre las principales empresas que se comprometieron figuran: ",C63," con un compromiso de (",FIXED(M63*100,1),"%), seguido por el ",C64," (",FIXED(M64*100,1),"%)  y el ",C65," (",FIXED(M65*100,1),"%) entre las principales.")</f>
        <v>Entre el 2009 y 2017, se ejecutaron y/o comprometieron  S/262.0 millones en proyectos mediante obras por impuestos. Entre las principales empresas que se comprometieron figuran: Southern Peru Copper Corporation con un compromiso de (93.5%), seguido por el Banco de Crédito del Perú-BCP (5.1%)  y el Telefónica del Perú S.A.A. (1.4%) entre las principales.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93"/>
    </row>
    <row r="59" spans="2:15" x14ac:dyDescent="0.25">
      <c r="B59" s="22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93"/>
    </row>
    <row r="60" spans="2:15" x14ac:dyDescent="0.25">
      <c r="B60" s="22"/>
      <c r="C60" s="189" t="s">
        <v>39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23"/>
    </row>
    <row r="61" spans="2:15" x14ac:dyDescent="0.25">
      <c r="B61" s="22"/>
      <c r="C61" s="9"/>
      <c r="D61" s="9"/>
      <c r="E61" s="9"/>
      <c r="F61" s="215" t="s">
        <v>40</v>
      </c>
      <c r="G61" s="215"/>
      <c r="H61" s="215"/>
      <c r="I61" s="215"/>
      <c r="J61" s="215"/>
      <c r="K61" s="215"/>
      <c r="L61" s="9"/>
      <c r="M61" s="9"/>
      <c r="N61" s="9"/>
      <c r="O61" s="23"/>
    </row>
    <row r="62" spans="2:15" x14ac:dyDescent="0.25">
      <c r="B62" s="22"/>
      <c r="C62" s="216" t="s">
        <v>41</v>
      </c>
      <c r="D62" s="217"/>
      <c r="E62" s="147">
        <v>2011</v>
      </c>
      <c r="F62" s="147">
        <v>2012</v>
      </c>
      <c r="G62" s="147">
        <v>2013</v>
      </c>
      <c r="H62" s="147">
        <v>2014</v>
      </c>
      <c r="I62" s="147">
        <v>2015</v>
      </c>
      <c r="J62" s="147">
        <v>2016</v>
      </c>
      <c r="K62" s="147">
        <v>2017</v>
      </c>
      <c r="L62" s="147" t="s">
        <v>20</v>
      </c>
      <c r="M62" s="147" t="s">
        <v>42</v>
      </c>
      <c r="N62" s="147" t="s">
        <v>45</v>
      </c>
      <c r="O62" s="23"/>
    </row>
    <row r="63" spans="2:15" x14ac:dyDescent="0.25">
      <c r="B63" s="22"/>
      <c r="C63" s="137" t="s">
        <v>107</v>
      </c>
      <c r="D63" s="138"/>
      <c r="E63" s="139">
        <v>0</v>
      </c>
      <c r="F63" s="139"/>
      <c r="G63" s="139"/>
      <c r="H63" s="139">
        <v>152.19720931000001</v>
      </c>
      <c r="I63" s="139">
        <v>27.359254549999999</v>
      </c>
      <c r="J63" s="139">
        <v>65.359775110000001</v>
      </c>
      <c r="K63" s="139"/>
      <c r="L63" s="139">
        <f>SUM(E63:K63)</f>
        <v>244.91623896999999</v>
      </c>
      <c r="M63" s="140">
        <f>+L63/$L$83</f>
        <v>0.93484027725164942</v>
      </c>
      <c r="N63" s="139">
        <v>204289</v>
      </c>
      <c r="O63" s="23"/>
    </row>
    <row r="64" spans="2:15" x14ac:dyDescent="0.25">
      <c r="B64" s="22"/>
      <c r="C64" s="137" t="s">
        <v>43</v>
      </c>
      <c r="D64" s="138"/>
      <c r="E64" s="139">
        <v>0</v>
      </c>
      <c r="F64" s="139"/>
      <c r="G64" s="139"/>
      <c r="H64" s="139"/>
      <c r="I64" s="139">
        <v>13.444650229999999</v>
      </c>
      <c r="J64" s="139"/>
      <c r="K64" s="139"/>
      <c r="L64" s="139">
        <f>SUM(E64:K64)</f>
        <v>13.444650229999999</v>
      </c>
      <c r="M64" s="140">
        <f>+L64/$L$83</f>
        <v>5.1317955074853941E-2</v>
      </c>
      <c r="N64" s="139">
        <v>39083</v>
      </c>
      <c r="O64" s="23"/>
    </row>
    <row r="65" spans="2:15" x14ac:dyDescent="0.25">
      <c r="B65" s="22"/>
      <c r="C65" s="137" t="s">
        <v>48</v>
      </c>
      <c r="D65" s="138"/>
      <c r="E65" s="139">
        <v>3.62636673</v>
      </c>
      <c r="F65" s="139"/>
      <c r="G65" s="139"/>
      <c r="H65" s="139"/>
      <c r="I65" s="139"/>
      <c r="J65" s="139"/>
      <c r="K65" s="139"/>
      <c r="L65" s="139">
        <f>SUM(E65:K65)</f>
        <v>3.62636673</v>
      </c>
      <c r="M65" s="140">
        <f>+L65/$L$83</f>
        <v>1.3841767673496777E-2</v>
      </c>
      <c r="N65" s="139">
        <v>2603</v>
      </c>
      <c r="O65" s="23"/>
    </row>
    <row r="66" spans="2:15" x14ac:dyDescent="0.25">
      <c r="B66" s="22"/>
      <c r="C66" s="141"/>
      <c r="D66" s="142"/>
      <c r="E66" s="143"/>
      <c r="F66" s="143"/>
      <c r="G66" s="143"/>
      <c r="H66" s="143"/>
      <c r="I66" s="143"/>
      <c r="J66" s="143"/>
      <c r="K66" s="143"/>
      <c r="L66" s="143">
        <f t="shared" ref="L66:L69" si="11">SUM(E66:K66)</f>
        <v>0</v>
      </c>
      <c r="M66" s="144">
        <f t="shared" ref="M66:M69" si="12">+L66/$L$83</f>
        <v>0</v>
      </c>
      <c r="N66" s="143"/>
      <c r="O66" s="23"/>
    </row>
    <row r="67" spans="2:15" x14ac:dyDescent="0.25">
      <c r="B67" s="22"/>
      <c r="C67" s="141"/>
      <c r="D67" s="142"/>
      <c r="E67" s="143"/>
      <c r="F67" s="143"/>
      <c r="G67" s="143"/>
      <c r="H67" s="143"/>
      <c r="I67" s="143"/>
      <c r="J67" s="143"/>
      <c r="K67" s="143"/>
      <c r="L67" s="143">
        <f t="shared" si="11"/>
        <v>0</v>
      </c>
      <c r="M67" s="144">
        <f t="shared" si="12"/>
        <v>0</v>
      </c>
      <c r="N67" s="143"/>
      <c r="O67" s="23"/>
    </row>
    <row r="68" spans="2:15" x14ac:dyDescent="0.25">
      <c r="B68" s="22"/>
      <c r="C68" s="141"/>
      <c r="D68" s="142"/>
      <c r="E68" s="143"/>
      <c r="F68" s="143"/>
      <c r="G68" s="143"/>
      <c r="H68" s="143"/>
      <c r="I68" s="143"/>
      <c r="J68" s="143"/>
      <c r="K68" s="143"/>
      <c r="L68" s="143">
        <f t="shared" si="11"/>
        <v>0</v>
      </c>
      <c r="M68" s="144">
        <f t="shared" si="12"/>
        <v>0</v>
      </c>
      <c r="N68" s="143"/>
      <c r="O68" s="23"/>
    </row>
    <row r="69" spans="2:15" x14ac:dyDescent="0.25">
      <c r="B69" s="22"/>
      <c r="C69" s="141"/>
      <c r="D69" s="142"/>
      <c r="E69" s="143"/>
      <c r="F69" s="143"/>
      <c r="G69" s="143"/>
      <c r="H69" s="143"/>
      <c r="I69" s="143"/>
      <c r="J69" s="143"/>
      <c r="K69" s="143"/>
      <c r="L69" s="143">
        <f t="shared" si="11"/>
        <v>0</v>
      </c>
      <c r="M69" s="144">
        <f t="shared" si="12"/>
        <v>0</v>
      </c>
      <c r="N69" s="143"/>
      <c r="O69" s="23"/>
    </row>
    <row r="70" spans="2:15" x14ac:dyDescent="0.25">
      <c r="B70" s="22"/>
      <c r="C70" s="141"/>
      <c r="D70" s="142"/>
      <c r="E70" s="143"/>
      <c r="F70" s="143"/>
      <c r="G70" s="143"/>
      <c r="H70" s="143"/>
      <c r="I70" s="143"/>
      <c r="J70" s="143"/>
      <c r="K70" s="143"/>
      <c r="L70" s="143">
        <f t="shared" ref="L70" si="13">SUM(E70:K70)</f>
        <v>0</v>
      </c>
      <c r="M70" s="144">
        <f t="shared" ref="M70" si="14">+L70/$L$83</f>
        <v>0</v>
      </c>
      <c r="N70" s="143"/>
      <c r="O70" s="23"/>
    </row>
    <row r="71" spans="2:15" x14ac:dyDescent="0.25">
      <c r="B71" s="22"/>
      <c r="C71" s="141"/>
      <c r="D71" s="142"/>
      <c r="E71" s="143"/>
      <c r="F71" s="143"/>
      <c r="G71" s="143"/>
      <c r="H71" s="143"/>
      <c r="I71" s="143"/>
      <c r="J71" s="143"/>
      <c r="K71" s="143"/>
      <c r="L71" s="143">
        <f t="shared" ref="L71:L82" si="15">SUM(E71:K71)</f>
        <v>0</v>
      </c>
      <c r="M71" s="144">
        <f t="shared" ref="M71:M83" si="16">+L71/$L$83</f>
        <v>0</v>
      </c>
      <c r="N71" s="143"/>
      <c r="O71" s="23"/>
    </row>
    <row r="72" spans="2:15" x14ac:dyDescent="0.25">
      <c r="B72" s="22"/>
      <c r="C72" s="141"/>
      <c r="D72" s="142"/>
      <c r="E72" s="143"/>
      <c r="F72" s="143"/>
      <c r="G72" s="143"/>
      <c r="H72" s="143"/>
      <c r="I72" s="143"/>
      <c r="J72" s="143"/>
      <c r="K72" s="143"/>
      <c r="L72" s="143">
        <f t="shared" si="15"/>
        <v>0</v>
      </c>
      <c r="M72" s="144">
        <f t="shared" si="16"/>
        <v>0</v>
      </c>
      <c r="N72" s="143"/>
      <c r="O72" s="23"/>
    </row>
    <row r="73" spans="2:15" x14ac:dyDescent="0.25">
      <c r="B73" s="22"/>
      <c r="C73" s="141"/>
      <c r="D73" s="142"/>
      <c r="E73" s="143"/>
      <c r="F73" s="143"/>
      <c r="G73" s="143"/>
      <c r="H73" s="143"/>
      <c r="I73" s="143"/>
      <c r="J73" s="143"/>
      <c r="K73" s="143"/>
      <c r="L73" s="143">
        <f t="shared" si="15"/>
        <v>0</v>
      </c>
      <c r="M73" s="144">
        <f t="shared" si="16"/>
        <v>0</v>
      </c>
      <c r="N73" s="143"/>
      <c r="O73" s="23"/>
    </row>
    <row r="74" spans="2:15" x14ac:dyDescent="0.25">
      <c r="B74" s="22"/>
      <c r="C74" s="141"/>
      <c r="D74" s="142"/>
      <c r="E74" s="143"/>
      <c r="F74" s="143"/>
      <c r="G74" s="143"/>
      <c r="H74" s="143"/>
      <c r="I74" s="143"/>
      <c r="J74" s="143"/>
      <c r="K74" s="143"/>
      <c r="L74" s="143">
        <f t="shared" si="15"/>
        <v>0</v>
      </c>
      <c r="M74" s="144">
        <f t="shared" si="16"/>
        <v>0</v>
      </c>
      <c r="N74" s="143"/>
      <c r="O74" s="23"/>
    </row>
    <row r="75" spans="2:15" x14ac:dyDescent="0.25">
      <c r="B75" s="22"/>
      <c r="C75" s="248"/>
      <c r="D75" s="249"/>
      <c r="E75" s="143"/>
      <c r="F75" s="143"/>
      <c r="G75" s="143"/>
      <c r="H75" s="143"/>
      <c r="I75" s="143"/>
      <c r="J75" s="143"/>
      <c r="K75" s="143"/>
      <c r="L75" s="143">
        <f t="shared" si="15"/>
        <v>0</v>
      </c>
      <c r="M75" s="144">
        <f t="shared" si="16"/>
        <v>0</v>
      </c>
      <c r="N75" s="143"/>
      <c r="O75" s="23"/>
    </row>
    <row r="76" spans="2:15" x14ac:dyDescent="0.25">
      <c r="B76" s="22"/>
      <c r="C76" s="248"/>
      <c r="D76" s="249"/>
      <c r="E76" s="143"/>
      <c r="F76" s="143"/>
      <c r="G76" s="143"/>
      <c r="H76" s="143"/>
      <c r="I76" s="143"/>
      <c r="J76" s="143"/>
      <c r="K76" s="143"/>
      <c r="L76" s="143">
        <f t="shared" si="15"/>
        <v>0</v>
      </c>
      <c r="M76" s="144">
        <f t="shared" si="16"/>
        <v>0</v>
      </c>
      <c r="N76" s="143"/>
      <c r="O76" s="23"/>
    </row>
    <row r="77" spans="2:15" x14ac:dyDescent="0.25">
      <c r="B77" s="22"/>
      <c r="C77" s="248"/>
      <c r="D77" s="249"/>
      <c r="E77" s="143"/>
      <c r="F77" s="143"/>
      <c r="G77" s="143"/>
      <c r="H77" s="143"/>
      <c r="I77" s="143"/>
      <c r="J77" s="143"/>
      <c r="K77" s="143"/>
      <c r="L77" s="143">
        <f t="shared" si="15"/>
        <v>0</v>
      </c>
      <c r="M77" s="144">
        <f t="shared" si="16"/>
        <v>0</v>
      </c>
      <c r="N77" s="143"/>
      <c r="O77" s="23"/>
    </row>
    <row r="78" spans="2:15" x14ac:dyDescent="0.25">
      <c r="B78" s="22"/>
      <c r="C78" s="248"/>
      <c r="D78" s="249"/>
      <c r="E78" s="143"/>
      <c r="F78" s="143"/>
      <c r="G78" s="143"/>
      <c r="H78" s="143"/>
      <c r="I78" s="143"/>
      <c r="J78" s="143"/>
      <c r="K78" s="143"/>
      <c r="L78" s="143">
        <f t="shared" si="15"/>
        <v>0</v>
      </c>
      <c r="M78" s="144">
        <f t="shared" si="16"/>
        <v>0</v>
      </c>
      <c r="N78" s="143"/>
      <c r="O78" s="23"/>
    </row>
    <row r="79" spans="2:15" x14ac:dyDescent="0.25">
      <c r="B79" s="22"/>
      <c r="C79" s="248"/>
      <c r="D79" s="249"/>
      <c r="E79" s="143"/>
      <c r="F79" s="143"/>
      <c r="G79" s="143"/>
      <c r="H79" s="143"/>
      <c r="I79" s="143"/>
      <c r="J79" s="143"/>
      <c r="K79" s="143"/>
      <c r="L79" s="143">
        <f t="shared" si="15"/>
        <v>0</v>
      </c>
      <c r="M79" s="144">
        <f t="shared" si="16"/>
        <v>0</v>
      </c>
      <c r="N79" s="143"/>
      <c r="O79" s="23"/>
    </row>
    <row r="80" spans="2:15" x14ac:dyDescent="0.25">
      <c r="B80" s="22"/>
      <c r="C80" s="248"/>
      <c r="D80" s="249"/>
      <c r="E80" s="143"/>
      <c r="F80" s="143"/>
      <c r="G80" s="143"/>
      <c r="H80" s="143"/>
      <c r="I80" s="143"/>
      <c r="J80" s="143"/>
      <c r="K80" s="143"/>
      <c r="L80" s="143">
        <f t="shared" si="15"/>
        <v>0</v>
      </c>
      <c r="M80" s="144">
        <f t="shared" si="16"/>
        <v>0</v>
      </c>
      <c r="N80" s="143"/>
      <c r="O80" s="23"/>
    </row>
    <row r="81" spans="2:15" x14ac:dyDescent="0.25">
      <c r="B81" s="22"/>
      <c r="C81" s="248"/>
      <c r="D81" s="249"/>
      <c r="E81" s="143"/>
      <c r="F81" s="143"/>
      <c r="G81" s="143"/>
      <c r="H81" s="143"/>
      <c r="I81" s="143"/>
      <c r="J81" s="143"/>
      <c r="K81" s="143"/>
      <c r="L81" s="143">
        <f t="shared" si="15"/>
        <v>0</v>
      </c>
      <c r="M81" s="144">
        <f t="shared" si="16"/>
        <v>0</v>
      </c>
      <c r="N81" s="143"/>
      <c r="O81" s="23"/>
    </row>
    <row r="82" spans="2:15" x14ac:dyDescent="0.25">
      <c r="B82" s="22"/>
      <c r="C82" s="248"/>
      <c r="D82" s="249"/>
      <c r="E82" s="143"/>
      <c r="F82" s="143"/>
      <c r="G82" s="143"/>
      <c r="H82" s="143"/>
      <c r="I82" s="143"/>
      <c r="J82" s="143"/>
      <c r="K82" s="143"/>
      <c r="L82" s="143">
        <f t="shared" si="15"/>
        <v>0</v>
      </c>
      <c r="M82" s="144">
        <f t="shared" si="16"/>
        <v>0</v>
      </c>
      <c r="N82" s="143"/>
      <c r="O82" s="23"/>
    </row>
    <row r="83" spans="2:15" x14ac:dyDescent="0.25">
      <c r="B83" s="22"/>
      <c r="C83" s="224" t="s">
        <v>20</v>
      </c>
      <c r="D83" s="224"/>
      <c r="E83" s="139">
        <f>SUM(E63:E82)</f>
        <v>3.62636673</v>
      </c>
      <c r="F83" s="139">
        <f>SUM(F63:F82)</f>
        <v>0</v>
      </c>
      <c r="G83" s="139">
        <f>SUM(G63:G82)</f>
        <v>0</v>
      </c>
      <c r="H83" s="139">
        <f>SUM(H63:H82)</f>
        <v>152.19720931000001</v>
      </c>
      <c r="I83" s="139">
        <f t="shared" ref="I83:K83" si="17">SUM(I63:I82)</f>
        <v>40.803904779999996</v>
      </c>
      <c r="J83" s="139">
        <f t="shared" si="17"/>
        <v>65.359775110000001</v>
      </c>
      <c r="K83" s="139">
        <f t="shared" si="17"/>
        <v>0</v>
      </c>
      <c r="L83" s="139">
        <f>SUM(L63:L82)</f>
        <v>261.98725592999995</v>
      </c>
      <c r="M83" s="140">
        <f t="shared" si="16"/>
        <v>1</v>
      </c>
      <c r="N83" s="139">
        <f>SUM(N63:N82)</f>
        <v>245975</v>
      </c>
      <c r="O83" s="23"/>
    </row>
    <row r="84" spans="2:15" x14ac:dyDescent="0.25">
      <c r="B84" s="22"/>
      <c r="C84" s="214" t="s">
        <v>92</v>
      </c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3"/>
    </row>
    <row r="85" spans="2:15" x14ac:dyDescent="0.25">
      <c r="B85" s="22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23"/>
    </row>
    <row r="86" spans="2:15" x14ac:dyDescent="0.25">
      <c r="B86" s="26"/>
      <c r="C86" s="27"/>
      <c r="D86" s="27"/>
      <c r="E86" s="115"/>
      <c r="F86" s="115"/>
      <c r="G86" s="115"/>
      <c r="H86" s="115"/>
      <c r="I86" s="115"/>
      <c r="J86" s="115"/>
      <c r="K86" s="27"/>
      <c r="L86" s="27"/>
      <c r="M86" s="27"/>
      <c r="N86" s="27"/>
      <c r="O86" s="28"/>
    </row>
  </sheetData>
  <sortState ref="C63:N65">
    <sortCondition descending="1" ref="L63:L65"/>
  </sortState>
  <mergeCells count="37">
    <mergeCell ref="M13:M14"/>
    <mergeCell ref="C25:D25"/>
    <mergeCell ref="C26:M26"/>
    <mergeCell ref="B1:O2"/>
    <mergeCell ref="C7:N7"/>
    <mergeCell ref="C8:N9"/>
    <mergeCell ref="C11:M11"/>
    <mergeCell ref="D12:L12"/>
    <mergeCell ref="C13:D14"/>
    <mergeCell ref="E13:F13"/>
    <mergeCell ref="G13:H13"/>
    <mergeCell ref="I13:J13"/>
    <mergeCell ref="K13:L13"/>
    <mergeCell ref="C33:N33"/>
    <mergeCell ref="C34:N34"/>
    <mergeCell ref="C36:I36"/>
    <mergeCell ref="C37:I37"/>
    <mergeCell ref="C38:C39"/>
    <mergeCell ref="D38:F38"/>
    <mergeCell ref="G38:I38"/>
    <mergeCell ref="K38:M38"/>
    <mergeCell ref="C75:D75"/>
    <mergeCell ref="C76:D76"/>
    <mergeCell ref="C62:D62"/>
    <mergeCell ref="C50:I50"/>
    <mergeCell ref="C57:N57"/>
    <mergeCell ref="C58:N59"/>
    <mergeCell ref="F61:K61"/>
    <mergeCell ref="C60:N60"/>
    <mergeCell ref="C82:D82"/>
    <mergeCell ref="C83:D83"/>
    <mergeCell ref="C84:N84"/>
    <mergeCell ref="C77:D77"/>
    <mergeCell ref="C78:D78"/>
    <mergeCell ref="C79:D79"/>
    <mergeCell ref="C80:D80"/>
    <mergeCell ref="C81:D8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Carátula</vt:lpstr>
      <vt:lpstr>Índice</vt:lpstr>
      <vt:lpstr>Sur</vt:lpstr>
      <vt:lpstr>Arequipa</vt:lpstr>
      <vt:lpstr>Cusco</vt:lpstr>
      <vt:lpstr>Madre de Dios</vt:lpstr>
      <vt:lpstr>Moquegua</vt:lpstr>
      <vt:lpstr>Puno</vt:lpstr>
      <vt:lpstr>Tacna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2018-03-05T14:12:46Z</dcterms:modified>
</cp:coreProperties>
</file>